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0" ContentType="application/binary"/>
  <Override PartName="/xl/commentsmeta1" ContentType="application/binary"/>
  <Override PartName="/xl/commentsmeta2" ContentType="application/binary"/>
  <Override PartName="/xl/commentsmeta3" ContentType="application/binary"/>
  <Override PartName="/xl/commentsmeta4" ContentType="application/binary"/>
  <Override PartName="/xl/commentsmeta5" ContentType="application/binary"/>
  <Override PartName="/xl/commentsmeta6" ContentType="application/binary"/>
  <Override PartName="/xl/commentsmeta7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vssservicoscomcom-my.sharepoint.com/personal/contato_vsservicos_com/Documents/EMPRESAS 2025/04 - COMERCIAL 2025/2 - VERDE PLANEJAMENTOS/1 VS Licitações/2025 10 21 - Ifs SE - Mão de Obra/3 - Proposta/"/>
    </mc:Choice>
  </mc:AlternateContent>
  <xr:revisionPtr revIDLastSave="2" documentId="11_1E1F5533AB63FCBC65FC9E3F450D600AC1A73095" xr6:coauthVersionLast="47" xr6:coauthVersionMax="47" xr10:uidLastSave="{BB223F28-E66A-49C1-A370-48269C662CEC}"/>
  <bookViews>
    <workbookView xWindow="-28920" yWindow="-120" windowWidth="29040" windowHeight="15720" tabRatio="906" activeTab="1" xr2:uid="{00000000-000D-0000-FFFF-FFFF00000000}"/>
  </bookViews>
  <sheets>
    <sheet name="PLANILHA RESUMO" sheetId="1" r:id="rId1"/>
    <sheet name="AUX. MANUT. PREDIAL" sheetId="2" r:id="rId2"/>
    <sheet name="CONTÍNUO" sheetId="3" r:id="rId3"/>
    <sheet name="COPEIRO" sheetId="4" r:id="rId4"/>
    <sheet name="ELETRICISTA DE INSTALAÇÕES" sheetId="5" r:id="rId5"/>
    <sheet name="MOTORISTA CATEGORIA D" sheetId="6" r:id="rId6"/>
    <sheet name="OPERADOR DE MÍDIA AUDIOVISUAL" sheetId="7" r:id="rId7"/>
    <sheet name="PEDREIRO" sheetId="8" r:id="rId8"/>
    <sheet name="PORTEIRO" sheetId="9" r:id="rId9"/>
    <sheet name="UNIF_EQUIP - AUX.MAN.PREDIAL" sheetId="10" r:id="rId10"/>
    <sheet name="UNIF_EQUIP - CONTÍNUO" sheetId="11" r:id="rId11"/>
    <sheet name="UNIF_EQUIP - COPEIRO" sheetId="12" r:id="rId12"/>
    <sheet name="UNIF_EQUIP - ELETRIC. DE INST." sheetId="13" r:id="rId13"/>
    <sheet name="UNIF_EQUIP - MOTOR. CATEGORIA D" sheetId="14" r:id="rId14"/>
    <sheet name="UNIF_EQUIP - OPER. MÍDIA AUDIOV" sheetId="15" r:id="rId15"/>
    <sheet name="UNIF_EQUIP - PEDREIRO" sheetId="16" r:id="rId16"/>
    <sheet name="UNIF_EQUIP - PORTEIRO" sheetId="17" r:id="rId17"/>
  </sheets>
  <definedNames>
    <definedName name="Excel_BuiltIn_Print_Area_1_2">#REF!</definedName>
    <definedName name="Excel_BuiltIn_Print_Area_2_2">#REF!</definedName>
    <definedName name="Tes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21" roundtripDataChecksum="iUOfVEIHkmwyT/sNvvAzEzkJ4n+cX1wkV/Rq+xV3VlU="/>
    </ext>
  </extLst>
</workbook>
</file>

<file path=xl/calcChain.xml><?xml version="1.0" encoding="utf-8"?>
<calcChain xmlns="http://schemas.openxmlformats.org/spreadsheetml/2006/main">
  <c r="F7" i="17" l="1"/>
  <c r="F6" i="17"/>
  <c r="F5" i="17"/>
  <c r="F4" i="17"/>
  <c r="F8" i="17" s="1"/>
  <c r="F9" i="17" s="1"/>
  <c r="I94" i="9" s="1"/>
  <c r="I96" i="9" s="1"/>
  <c r="I117" i="9" s="1"/>
  <c r="F17" i="16"/>
  <c r="F16" i="16"/>
  <c r="F15" i="16"/>
  <c r="F14" i="16"/>
  <c r="F13" i="16"/>
  <c r="F12" i="16"/>
  <c r="F18" i="16" s="1"/>
  <c r="F19" i="16" s="1"/>
  <c r="I95" i="8" s="1"/>
  <c r="F6" i="16"/>
  <c r="F5" i="16"/>
  <c r="F7" i="16" s="1"/>
  <c r="F8" i="16" s="1"/>
  <c r="I94" i="8" s="1"/>
  <c r="I96" i="8" s="1"/>
  <c r="I117" i="8" s="1"/>
  <c r="F4" i="16"/>
  <c r="F7" i="15"/>
  <c r="F6" i="15"/>
  <c r="F5" i="15"/>
  <c r="F4" i="15"/>
  <c r="F8" i="15" s="1"/>
  <c r="F9" i="15" s="1"/>
  <c r="I94" i="7" s="1"/>
  <c r="I96" i="7" s="1"/>
  <c r="F13" i="14"/>
  <c r="F14" i="14" s="1"/>
  <c r="F15" i="14" s="1"/>
  <c r="I95" i="6" s="1"/>
  <c r="F7" i="14"/>
  <c r="F6" i="14"/>
  <c r="F5" i="14"/>
  <c r="F4" i="14"/>
  <c r="F8" i="14" s="1"/>
  <c r="F9" i="14" s="1"/>
  <c r="I94" i="6" s="1"/>
  <c r="F22" i="13"/>
  <c r="F21" i="13"/>
  <c r="F20" i="13"/>
  <c r="F19" i="13"/>
  <c r="F18" i="13"/>
  <c r="F17" i="13"/>
  <c r="F16" i="13"/>
  <c r="F15" i="13"/>
  <c r="F23" i="13" s="1"/>
  <c r="F24" i="13" s="1"/>
  <c r="I95" i="5" s="1"/>
  <c r="F14" i="13"/>
  <c r="F13" i="13"/>
  <c r="F12" i="13"/>
  <c r="F6" i="13"/>
  <c r="F5" i="13"/>
  <c r="F4" i="13"/>
  <c r="F7" i="13" s="1"/>
  <c r="F8" i="13" s="1"/>
  <c r="I94" i="5" s="1"/>
  <c r="F8" i="12"/>
  <c r="F9" i="12" s="1"/>
  <c r="I94" i="4" s="1"/>
  <c r="I96" i="4" s="1"/>
  <c r="I117" i="4" s="1"/>
  <c r="F7" i="12"/>
  <c r="F6" i="12"/>
  <c r="F5" i="12"/>
  <c r="F4" i="12"/>
  <c r="F8" i="11"/>
  <c r="F9" i="11" s="1"/>
  <c r="I94" i="3" s="1"/>
  <c r="F7" i="11"/>
  <c r="F6" i="11"/>
  <c r="F5" i="11"/>
  <c r="F4" i="11"/>
  <c r="F16" i="10"/>
  <c r="F15" i="10"/>
  <c r="F14" i="10"/>
  <c r="F13" i="10"/>
  <c r="F17" i="10" s="1"/>
  <c r="F18" i="10" s="1"/>
  <c r="F12" i="10"/>
  <c r="F6" i="10"/>
  <c r="F5" i="10"/>
  <c r="F4" i="10"/>
  <c r="F7" i="10" s="1"/>
  <c r="F8" i="10" s="1"/>
  <c r="I94" i="2" s="1"/>
  <c r="I96" i="2" s="1"/>
  <c r="I117" i="2" s="1"/>
  <c r="I107" i="9"/>
  <c r="I88" i="9"/>
  <c r="I87" i="9"/>
  <c r="I90" i="9" s="1"/>
  <c r="I79" i="9"/>
  <c r="G60" i="9"/>
  <c r="H60" i="9" s="1"/>
  <c r="I59" i="9" s="1"/>
  <c r="H58" i="9"/>
  <c r="I57" i="9" s="1"/>
  <c r="I63" i="9" s="1"/>
  <c r="I72" i="9" s="1"/>
  <c r="I46" i="9"/>
  <c r="I44" i="9"/>
  <c r="I52" i="9" s="1"/>
  <c r="I37" i="9"/>
  <c r="I31" i="9"/>
  <c r="I30" i="9"/>
  <c r="I29" i="9"/>
  <c r="I32" i="9" s="1"/>
  <c r="I107" i="8"/>
  <c r="I90" i="8"/>
  <c r="I79" i="8"/>
  <c r="G60" i="8"/>
  <c r="H60" i="8" s="1"/>
  <c r="I59" i="8" s="1"/>
  <c r="H58" i="8"/>
  <c r="I57" i="8"/>
  <c r="I63" i="8" s="1"/>
  <c r="I72" i="8" s="1"/>
  <c r="I52" i="8"/>
  <c r="I46" i="8"/>
  <c r="I44" i="8"/>
  <c r="I37" i="8"/>
  <c r="I31" i="8"/>
  <c r="I32" i="8" s="1"/>
  <c r="I30" i="8"/>
  <c r="I29" i="8"/>
  <c r="I117" i="7"/>
  <c r="I107" i="7"/>
  <c r="I90" i="7"/>
  <c r="I79" i="7"/>
  <c r="G60" i="7"/>
  <c r="H58" i="7"/>
  <c r="I57" i="7" s="1"/>
  <c r="I52" i="7"/>
  <c r="I46" i="7"/>
  <c r="I44" i="7"/>
  <c r="I37" i="7"/>
  <c r="I31" i="7"/>
  <c r="I30" i="7"/>
  <c r="I29" i="7"/>
  <c r="I32" i="7" s="1"/>
  <c r="I107" i="6"/>
  <c r="I96" i="6"/>
  <c r="I117" i="6" s="1"/>
  <c r="I90" i="6"/>
  <c r="I79" i="6"/>
  <c r="G60" i="6"/>
  <c r="H60" i="6" s="1"/>
  <c r="I59" i="6" s="1"/>
  <c r="H58" i="6"/>
  <c r="I57" i="6"/>
  <c r="I63" i="6" s="1"/>
  <c r="I72" i="6" s="1"/>
  <c r="I52" i="6"/>
  <c r="I46" i="6"/>
  <c r="I44" i="6"/>
  <c r="I37" i="6"/>
  <c r="I31" i="6"/>
  <c r="I32" i="6" s="1"/>
  <c r="I30" i="6"/>
  <c r="I29" i="6"/>
  <c r="I107" i="5"/>
  <c r="I88" i="5"/>
  <c r="I87" i="5"/>
  <c r="I90" i="5" s="1"/>
  <c r="I79" i="5"/>
  <c r="G60" i="5"/>
  <c r="H60" i="5" s="1"/>
  <c r="H58" i="5"/>
  <c r="I57" i="5" s="1"/>
  <c r="I46" i="5"/>
  <c r="I52" i="5" s="1"/>
  <c r="I44" i="5"/>
  <c r="I37" i="5"/>
  <c r="I32" i="5"/>
  <c r="I31" i="5"/>
  <c r="I30" i="5"/>
  <c r="I29" i="5"/>
  <c r="I107" i="4"/>
  <c r="I90" i="4"/>
  <c r="I79" i="4"/>
  <c r="G60" i="4"/>
  <c r="H58" i="4"/>
  <c r="I57" i="4" s="1"/>
  <c r="I46" i="4"/>
  <c r="I44" i="4"/>
  <c r="I52" i="4" s="1"/>
  <c r="I37" i="4"/>
  <c r="I31" i="4"/>
  <c r="I30" i="4"/>
  <c r="I32" i="4" s="1"/>
  <c r="I29" i="4"/>
  <c r="I107" i="3"/>
  <c r="I96" i="3"/>
  <c r="I117" i="3" s="1"/>
  <c r="I88" i="3"/>
  <c r="I87" i="3"/>
  <c r="I90" i="3" s="1"/>
  <c r="I79" i="3"/>
  <c r="G60" i="3"/>
  <c r="H58" i="3"/>
  <c r="I57" i="3" s="1"/>
  <c r="I46" i="3"/>
  <c r="I52" i="3" s="1"/>
  <c r="I44" i="3"/>
  <c r="J37" i="3"/>
  <c r="I37" i="3"/>
  <c r="I32" i="3"/>
  <c r="I31" i="3"/>
  <c r="I30" i="3"/>
  <c r="I29" i="3"/>
  <c r="I107" i="2"/>
  <c r="I95" i="2"/>
  <c r="I90" i="2"/>
  <c r="I79" i="2"/>
  <c r="G60" i="2"/>
  <c r="I46" i="2"/>
  <c r="I44" i="2"/>
  <c r="I37" i="2"/>
  <c r="I32" i="2"/>
  <c r="I31" i="2"/>
  <c r="I30" i="2"/>
  <c r="I29" i="2"/>
  <c r="H58" i="2" s="1"/>
  <c r="I57" i="2" s="1"/>
  <c r="H12" i="1"/>
  <c r="I39" i="3" l="1"/>
  <c r="J45" i="3" s="1"/>
  <c r="H60" i="7"/>
  <c r="I59" i="7"/>
  <c r="H60" i="2"/>
  <c r="I59" i="2"/>
  <c r="I63" i="2" s="1"/>
  <c r="I72" i="2" s="1"/>
  <c r="H60" i="4"/>
  <c r="I59" i="4"/>
  <c r="I63" i="4" s="1"/>
  <c r="I72" i="4" s="1"/>
  <c r="I52" i="2"/>
  <c r="J37" i="4"/>
  <c r="I96" i="5"/>
  <c r="I117" i="5" s="1"/>
  <c r="I113" i="6"/>
  <c r="J47" i="6"/>
  <c r="J37" i="6"/>
  <c r="I39" i="6" s="1"/>
  <c r="J45" i="6"/>
  <c r="J51" i="6"/>
  <c r="J80" i="6" s="1"/>
  <c r="J49" i="6"/>
  <c r="J48" i="6"/>
  <c r="J38" i="6"/>
  <c r="J38" i="2"/>
  <c r="J37" i="2"/>
  <c r="I113" i="2"/>
  <c r="J38" i="4"/>
  <c r="I113" i="4"/>
  <c r="J38" i="7"/>
  <c r="J37" i="7"/>
  <c r="I113" i="7"/>
  <c r="J51" i="9"/>
  <c r="J80" i="9" s="1"/>
  <c r="J49" i="9"/>
  <c r="I113" i="9"/>
  <c r="J38" i="9"/>
  <c r="J37" i="9"/>
  <c r="I39" i="9" s="1"/>
  <c r="I70" i="9" s="1"/>
  <c r="H60" i="3"/>
  <c r="I59" i="3" s="1"/>
  <c r="I63" i="3" s="1"/>
  <c r="I72" i="3" s="1"/>
  <c r="I113" i="8"/>
  <c r="J37" i="8"/>
  <c r="I39" i="8" s="1"/>
  <c r="I70" i="8" s="1"/>
  <c r="J50" i="8"/>
  <c r="J38" i="8"/>
  <c r="J37" i="5"/>
  <c r="I113" i="5"/>
  <c r="J38" i="5"/>
  <c r="I113" i="3"/>
  <c r="J38" i="3"/>
  <c r="J46" i="3"/>
  <c r="J51" i="3"/>
  <c r="J80" i="3" s="1"/>
  <c r="I63" i="7"/>
  <c r="I72" i="7" s="1"/>
  <c r="I59" i="5"/>
  <c r="I63" i="5" s="1"/>
  <c r="I72" i="5" s="1"/>
  <c r="J77" i="9" l="1"/>
  <c r="J47" i="8"/>
  <c r="J45" i="9"/>
  <c r="J77" i="6"/>
  <c r="I39" i="4"/>
  <c r="I39" i="5"/>
  <c r="J49" i="8"/>
  <c r="I39" i="7"/>
  <c r="J46" i="9"/>
  <c r="I70" i="6"/>
  <c r="J46" i="6"/>
  <c r="J48" i="8"/>
  <c r="J51" i="8"/>
  <c r="J47" i="9"/>
  <c r="J50" i="9"/>
  <c r="J45" i="8"/>
  <c r="I39" i="2"/>
  <c r="J50" i="6"/>
  <c r="J46" i="8"/>
  <c r="I70" i="3"/>
  <c r="J49" i="3"/>
  <c r="J44" i="8"/>
  <c r="J50" i="3"/>
  <c r="J48" i="3"/>
  <c r="J44" i="3"/>
  <c r="J77" i="3"/>
  <c r="J48" i="9"/>
  <c r="J44" i="9"/>
  <c r="J44" i="6"/>
  <c r="J52" i="6" s="1"/>
  <c r="J47" i="3"/>
  <c r="J52" i="3" l="1"/>
  <c r="J52" i="9"/>
  <c r="I70" i="2"/>
  <c r="J51" i="2"/>
  <c r="J47" i="2"/>
  <c r="J44" i="2"/>
  <c r="J45" i="2"/>
  <c r="J46" i="2"/>
  <c r="J50" i="2"/>
  <c r="J48" i="2"/>
  <c r="J49" i="2"/>
  <c r="J80" i="8"/>
  <c r="J77" i="8"/>
  <c r="J52" i="8"/>
  <c r="I70" i="7"/>
  <c r="J50" i="7"/>
  <c r="J48" i="7"/>
  <c r="J45" i="7"/>
  <c r="J51" i="7"/>
  <c r="J46" i="7"/>
  <c r="J49" i="7"/>
  <c r="J44" i="7"/>
  <c r="J47" i="7"/>
  <c r="I71" i="6"/>
  <c r="J78" i="6"/>
  <c r="J79" i="6" s="1"/>
  <c r="I70" i="4"/>
  <c r="J47" i="4"/>
  <c r="J49" i="4"/>
  <c r="J48" i="4"/>
  <c r="J51" i="4"/>
  <c r="J50" i="4"/>
  <c r="J45" i="4"/>
  <c r="J44" i="4"/>
  <c r="J52" i="4" s="1"/>
  <c r="J46" i="4"/>
  <c r="I73" i="6"/>
  <c r="I114" i="6" s="1"/>
  <c r="I70" i="5"/>
  <c r="J51" i="5"/>
  <c r="J48" i="5"/>
  <c r="J44" i="5"/>
  <c r="J50" i="5"/>
  <c r="J46" i="5"/>
  <c r="J49" i="5"/>
  <c r="J45" i="5"/>
  <c r="J47" i="5"/>
  <c r="J52" i="7" l="1"/>
  <c r="I71" i="8"/>
  <c r="J78" i="8"/>
  <c r="J79" i="8" s="1"/>
  <c r="J52" i="2"/>
  <c r="J80" i="4"/>
  <c r="J77" i="4"/>
  <c r="J80" i="2"/>
  <c r="J77" i="2"/>
  <c r="J52" i="5"/>
  <c r="J80" i="7"/>
  <c r="J77" i="7"/>
  <c r="I81" i="6"/>
  <c r="I71" i="9"/>
  <c r="J78" i="9"/>
  <c r="I71" i="4"/>
  <c r="J78" i="4"/>
  <c r="J79" i="4" s="1"/>
  <c r="J80" i="5"/>
  <c r="J77" i="5"/>
  <c r="I73" i="4"/>
  <c r="I114" i="4" s="1"/>
  <c r="I71" i="3"/>
  <c r="J78" i="3"/>
  <c r="I81" i="8" l="1"/>
  <c r="I115" i="8" s="1"/>
  <c r="I71" i="7"/>
  <c r="J78" i="7"/>
  <c r="J79" i="7" s="1"/>
  <c r="I73" i="8"/>
  <c r="I114" i="8" s="1"/>
  <c r="J88" i="8"/>
  <c r="J86" i="8"/>
  <c r="J89" i="8"/>
  <c r="J87" i="8"/>
  <c r="I81" i="4"/>
  <c r="I115" i="6"/>
  <c r="J89" i="6"/>
  <c r="J88" i="6"/>
  <c r="J87" i="6"/>
  <c r="J86" i="6"/>
  <c r="J90" i="6" s="1"/>
  <c r="I116" i="6" s="1"/>
  <c r="I71" i="5"/>
  <c r="J78" i="5"/>
  <c r="J79" i="5" s="1"/>
  <c r="I81" i="5"/>
  <c r="I115" i="5" s="1"/>
  <c r="J79" i="3"/>
  <c r="I81" i="3"/>
  <c r="I115" i="3" s="1"/>
  <c r="J79" i="9"/>
  <c r="I81" i="9"/>
  <c r="I115" i="9" s="1"/>
  <c r="I73" i="3"/>
  <c r="I114" i="3" s="1"/>
  <c r="J86" i="3"/>
  <c r="J89" i="9"/>
  <c r="I73" i="9"/>
  <c r="I114" i="9" s="1"/>
  <c r="I71" i="2"/>
  <c r="J78" i="2"/>
  <c r="J79" i="2" s="1"/>
  <c r="J90" i="8" l="1"/>
  <c r="I116" i="8" s="1"/>
  <c r="I118" i="8"/>
  <c r="I81" i="7"/>
  <c r="I115" i="7" s="1"/>
  <c r="I73" i="2"/>
  <c r="I114" i="2" s="1"/>
  <c r="J89" i="3"/>
  <c r="J87" i="9"/>
  <c r="J87" i="3"/>
  <c r="J90" i="3" s="1"/>
  <c r="I116" i="3" s="1"/>
  <c r="I118" i="3" s="1"/>
  <c r="I81" i="2"/>
  <c r="I115" i="2" s="1"/>
  <c r="I115" i="4"/>
  <c r="J87" i="4"/>
  <c r="J89" i="4"/>
  <c r="J88" i="4"/>
  <c r="J86" i="4"/>
  <c r="I73" i="7"/>
  <c r="I114" i="7" s="1"/>
  <c r="J88" i="7"/>
  <c r="J89" i="7"/>
  <c r="J86" i="7"/>
  <c r="I73" i="5"/>
  <c r="I114" i="5" s="1"/>
  <c r="J87" i="5"/>
  <c r="J89" i="5"/>
  <c r="J88" i="5"/>
  <c r="J86" i="5"/>
  <c r="J90" i="5" s="1"/>
  <c r="I116" i="5" s="1"/>
  <c r="J86" i="9"/>
  <c r="J90" i="9" s="1"/>
  <c r="I116" i="9" s="1"/>
  <c r="I118" i="9" s="1"/>
  <c r="I118" i="6"/>
  <c r="J88" i="9"/>
  <c r="J88" i="3"/>
  <c r="J101" i="9" l="1"/>
  <c r="J100" i="9"/>
  <c r="J106" i="9"/>
  <c r="J105" i="9"/>
  <c r="J101" i="3"/>
  <c r="J104" i="3" s="1"/>
  <c r="J100" i="3"/>
  <c r="J90" i="7"/>
  <c r="I116" i="7" s="1"/>
  <c r="I118" i="7" s="1"/>
  <c r="J87" i="2"/>
  <c r="J88" i="2"/>
  <c r="J87" i="7"/>
  <c r="J89" i="2"/>
  <c r="J90" i="4"/>
  <c r="I116" i="4" s="1"/>
  <c r="I118" i="5"/>
  <c r="J100" i="6"/>
  <c r="J105" i="6" s="1"/>
  <c r="J101" i="6"/>
  <c r="I118" i="4"/>
  <c r="J100" i="8"/>
  <c r="J101" i="8"/>
  <c r="J86" i="2"/>
  <c r="J90" i="2" s="1"/>
  <c r="I116" i="2" s="1"/>
  <c r="I118" i="2" s="1"/>
  <c r="J101" i="7" l="1"/>
  <c r="J100" i="7"/>
  <c r="J105" i="7"/>
  <c r="J101" i="2"/>
  <c r="J103" i="2" s="1"/>
  <c r="J100" i="2"/>
  <c r="J106" i="2" s="1"/>
  <c r="J106" i="5"/>
  <c r="J104" i="5"/>
  <c r="J103" i="5"/>
  <c r="J101" i="5"/>
  <c r="J100" i="5"/>
  <c r="J105" i="5"/>
  <c r="J103" i="3"/>
  <c r="J107" i="3" s="1"/>
  <c r="I119" i="3" s="1"/>
  <c r="I120" i="3" s="1"/>
  <c r="F5" i="1" s="1"/>
  <c r="G5" i="1" s="1"/>
  <c r="H5" i="1" s="1"/>
  <c r="J107" i="9"/>
  <c r="I119" i="9" s="1"/>
  <c r="I120" i="9" s="1"/>
  <c r="F11" i="1" s="1"/>
  <c r="G11" i="1" s="1"/>
  <c r="H11" i="1" s="1"/>
  <c r="J103" i="8"/>
  <c r="J107" i="8" s="1"/>
  <c r="I119" i="8" s="1"/>
  <c r="I120" i="8" s="1"/>
  <c r="F10" i="1" s="1"/>
  <c r="G10" i="1" s="1"/>
  <c r="H10" i="1" s="1"/>
  <c r="J104" i="8"/>
  <c r="J104" i="6"/>
  <c r="J106" i="8"/>
  <c r="J105" i="3"/>
  <c r="J103" i="9"/>
  <c r="J106" i="4"/>
  <c r="J105" i="4"/>
  <c r="J103" i="4"/>
  <c r="J100" i="4"/>
  <c r="J101" i="4"/>
  <c r="J104" i="4" s="1"/>
  <c r="J106" i="3"/>
  <c r="J103" i="6"/>
  <c r="J107" i="6" s="1"/>
  <c r="I119" i="6" s="1"/>
  <c r="I120" i="6" s="1"/>
  <c r="F8" i="1" s="1"/>
  <c r="G8" i="1" s="1"/>
  <c r="H8" i="1" s="1"/>
  <c r="J105" i="8"/>
  <c r="J106" i="6"/>
  <c r="J104" i="9"/>
  <c r="J104" i="2" l="1"/>
  <c r="J107" i="5"/>
  <c r="I119" i="5" s="1"/>
  <c r="I120" i="5" s="1"/>
  <c r="F7" i="1" s="1"/>
  <c r="G7" i="1" s="1"/>
  <c r="H7" i="1" s="1"/>
  <c r="J104" i="7"/>
  <c r="J107" i="7" s="1"/>
  <c r="I119" i="7" s="1"/>
  <c r="I120" i="7" s="1"/>
  <c r="F9" i="1" s="1"/>
  <c r="G9" i="1" s="1"/>
  <c r="H9" i="1" s="1"/>
  <c r="J107" i="4"/>
  <c r="I119" i="4" s="1"/>
  <c r="I120" i="4" s="1"/>
  <c r="F6" i="1" s="1"/>
  <c r="G6" i="1" s="1"/>
  <c r="H6" i="1" s="1"/>
  <c r="J107" i="2"/>
  <c r="I119" i="2" s="1"/>
  <c r="I120" i="2" s="1"/>
  <c r="F4" i="1" s="1"/>
  <c r="G4" i="1" s="1"/>
  <c r="H4" i="1" s="1"/>
  <c r="J106" i="7"/>
  <c r="H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100-000001000000}">
      <text>
        <r>
          <rPr>
            <sz val="11"/>
            <color rgb="FF000000"/>
            <rFont val="Calibri"/>
            <family val="2"/>
            <scheme val="minor"/>
          </rPr>
          <t>======
ID#AAABvSOqOAw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5DI1VVSOir/i10aDAYl96nPiGnw=="/>
    </ext>
  </extL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200-000001000000}">
      <text>
        <r>
          <rPr>
            <sz val="11"/>
            <color rgb="FF000000"/>
            <rFont val="Calibri"/>
            <family val="2"/>
            <scheme val="minor"/>
          </rPr>
          <t>======
ID#AAABvSOqOAs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2jX0ljJWRoIM2K0JJEzEZaOPrlQ=="/>
    </ext>
  </extL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300-000001000000}">
      <text>
        <r>
          <rPr>
            <sz val="11"/>
            <color rgb="FF000000"/>
            <rFont val="Calibri"/>
            <family val="2"/>
            <scheme val="minor"/>
          </rPr>
          <t>======
ID#AAABvSOqOA0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hBJ1tFyOJ+scpquRR3SoRDt1iMtg=="/>
    </ext>
  </extL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400-000001000000}">
      <text>
        <r>
          <rPr>
            <sz val="11"/>
            <color rgb="FF000000"/>
            <rFont val="Calibri"/>
            <family val="2"/>
            <scheme val="minor"/>
          </rPr>
          <t>======
ID#AAABvSOqOA8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gpNCdVa9X5Q7442DPcTNmRfYGIuw=="/>
    </ext>
  </extL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500-000001000000}">
      <text>
        <r>
          <rPr>
            <sz val="11"/>
            <color rgb="FF000000"/>
            <rFont val="Calibri"/>
            <family val="2"/>
            <scheme val="minor"/>
          </rPr>
          <t>======
ID#AAABvSOqOA4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LzVMjS3heRyXL3wAuKGHbBnG69A=="/>
    </ext>
  </extL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600-000001000000}">
      <text>
        <r>
          <rPr>
            <sz val="11"/>
            <color rgb="FF000000"/>
            <rFont val="Calibri"/>
            <family val="2"/>
            <scheme val="minor"/>
          </rPr>
          <t>======
ID#AAABvSOqOBA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ANAXkzbNEjRvsysLSWFf4tbtwxw=="/>
    </ext>
  </extL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700-000001000000}">
      <text>
        <r>
          <rPr>
            <sz val="11"/>
            <color rgb="FF000000"/>
            <rFont val="Calibri"/>
            <family val="2"/>
            <scheme val="minor"/>
          </rPr>
          <t>======
ID#AAABvSOqOAk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7H0n6pmkaXt333dWTa6uar/czMA=="/>
    </ext>
  </extL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I105" authorId="0" shapeId="0" xr:uid="{00000000-0006-0000-0800-000001000000}">
      <text>
        <r>
          <rPr>
            <sz val="11"/>
            <color rgb="FF000000"/>
            <rFont val="Calibri"/>
            <family val="2"/>
            <scheme val="minor"/>
          </rPr>
          <t>======
ID#AAABvSOqOAo
Silva    (2025-11-07 13:07:37)
Caso a licitante seja optante pela desoneração da folha de pagamento, deve informar neste campo a alíquota conforme a atividade econômica desenvolvida por ela.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Yd+g36gFnzJSYpE+n32hiFCTQKw=="/>
    </ext>
  </extLst>
</comments>
</file>

<file path=xl/sharedStrings.xml><?xml version="1.0" encoding="utf-8"?>
<sst xmlns="http://schemas.openxmlformats.org/spreadsheetml/2006/main" count="2343" uniqueCount="279">
  <si>
    <t>PLANILHA RESUMO</t>
  </si>
  <si>
    <t>LOCAL DE PRESTAÇÃO DO SERVIÇO</t>
  </si>
  <si>
    <t>ITEM</t>
  </si>
  <si>
    <t>DESCRIÇÃO</t>
  </si>
  <si>
    <t>UNIDADE DE MEDIDA</t>
  </si>
  <si>
    <t>QUANTIDADE</t>
  </si>
  <si>
    <t>VALOR UNITÁRIO MENSAL</t>
  </si>
  <si>
    <t>VALOR UNITÁRIO ANUAL</t>
  </si>
  <si>
    <t>VALOR TOTAL DA CONTRATAÇÃO</t>
  </si>
  <si>
    <t>CAMPUS LAGARTO</t>
  </si>
  <si>
    <t>Serviços de Apoio Administrativo – Auxiliar de Manutenção Predial</t>
  </si>
  <si>
    <t>Posto</t>
  </si>
  <si>
    <t>Serviços de Apoio Administrativo - Contínuo</t>
  </si>
  <si>
    <t>Serviços de Apoio Administrativo – Copeiro</t>
  </si>
  <si>
    <t>Serviços de Apoio Administrativo - Eletricista de instalações</t>
  </si>
  <si>
    <t>Serviços de Apoio Administrativo - Motorista categoria D</t>
  </si>
  <si>
    <t>Serviços de Apoio Administrativo - Operador de mídia audiovisual</t>
  </si>
  <si>
    <t>Serviços de Apoio  Administrativo - Pedreiro</t>
  </si>
  <si>
    <t>Serviços de Apoio Administrativo - Porteiro</t>
  </si>
  <si>
    <t>Pagamento de diárias indenizatórias em virtude de deslocamento</t>
  </si>
  <si>
    <t>Serviço</t>
  </si>
  <si>
    <t>-</t>
  </si>
  <si>
    <t>PLANILHA DE CUSTOS E FORMAÇÃO DE PREÇOS</t>
  </si>
  <si>
    <t>INFORMAÇÕES E DADOS PARA CÁLCULO</t>
  </si>
  <si>
    <t xml:space="preserve">Processo nº: </t>
  </si>
  <si>
    <t>23060.000771/2025-54</t>
  </si>
  <si>
    <t>Razão Social:</t>
  </si>
  <si>
    <t xml:space="preserve">Pregão nº: </t>
  </si>
  <si>
    <t>90055/2025</t>
  </si>
  <si>
    <t>CNPJ:</t>
  </si>
  <si>
    <t>Informar Razão social e CNPJ</t>
  </si>
  <si>
    <t>DISCRIMINAÇÃO DOS SERVIÇOS (DADOS REFERENTES À CONTRATAÇÃO)</t>
  </si>
  <si>
    <t>A</t>
  </si>
  <si>
    <t>Data de apresentação da proposta (dia/mês/ano)</t>
  </si>
  <si>
    <t>Informar a Data da Apresentação da Proposta</t>
  </si>
  <si>
    <t>B</t>
  </si>
  <si>
    <t>Município/ UF</t>
  </si>
  <si>
    <t>LAGARTO/SE</t>
  </si>
  <si>
    <t>C</t>
  </si>
  <si>
    <t>Ano Acordo, Convenção ou Sentença Normativa em Dissídio Coletivo</t>
  </si>
  <si>
    <t>SE000033/2025</t>
  </si>
  <si>
    <t>D</t>
  </si>
  <si>
    <t>Nº de meses de execução contratual</t>
  </si>
  <si>
    <t>IDENTIFICAÇÃO DO SERVIÇO</t>
  </si>
  <si>
    <t>Unidade de medida</t>
  </si>
  <si>
    <t>Carga horária:</t>
  </si>
  <si>
    <t>44 horas semanais</t>
  </si>
  <si>
    <t>MÃO-DE-OBRA  VINCULADA À EXECUÇÃO CONTRATUAL</t>
  </si>
  <si>
    <t>Dados complementares para composição dos custos referente à mão-de-obra</t>
  </si>
  <si>
    <t>Tipo do serviço</t>
  </si>
  <si>
    <t>APOIO ADMINISTRATIVO</t>
  </si>
  <si>
    <t>Classificação Brasileira de Ocupações (CBO)</t>
  </si>
  <si>
    <t>5143-10</t>
  </si>
  <si>
    <t>Salário Normativo da Categoria Profissional</t>
  </si>
  <si>
    <t>Informar o salário base da categoria profissional conforme CCT</t>
  </si>
  <si>
    <t xml:space="preserve">Categoria profissional </t>
  </si>
  <si>
    <t>AUXILIAR DE MANUTENÇÃO PREDIAL</t>
  </si>
  <si>
    <t>Data base da categoria</t>
  </si>
  <si>
    <t>01/01/2025</t>
  </si>
  <si>
    <t>Informar a data base da CCT</t>
  </si>
  <si>
    <t>MÓDULO 01: COMPOSIÇÃO DA REMUNERAÇÃO</t>
  </si>
  <si>
    <t>Composição da remuneração</t>
  </si>
  <si>
    <t>Valor (R$)</t>
  </si>
  <si>
    <t>Salário base</t>
  </si>
  <si>
    <t>Salário mínimo vigente:</t>
  </si>
  <si>
    <t>Adicional de periculosidade</t>
  </si>
  <si>
    <t>Possui?</t>
  </si>
  <si>
    <t>NÃO</t>
  </si>
  <si>
    <t>Porcentagem:</t>
  </si>
  <si>
    <t>Caso seja previsto este adicional, digitar "SIM" no campo F30 para o cálculo: Salário Base (Campo I29) * Porcentagem (Campo H30); caso não seja previsto, digitar "NÃO"</t>
  </si>
  <si>
    <t>Adicional de Insalubridade</t>
  </si>
  <si>
    <t>Caso seja previsto este adicional, digitar "SIM" no campo F31 para o cálculo: Salário Mínimo (H29) * Porcentagem (Campo H31) - conforme cláusula 46ª, §3º da CCT SE000033/2025; caso não seja previsto, digitar "NÃO"</t>
  </si>
  <si>
    <t>TOTAL DA REMUNERAÇÃO – BASE DE CÁLCULO PARA ENCARGOS TRABALHISTAS</t>
  </si>
  <si>
    <t>Soma dos Itens A a C</t>
  </si>
  <si>
    <t>MÓDULO 02: ENCARGOS E BENEFÍCIOS ANUAIS, MENSAIS E DIÁRIOS</t>
  </si>
  <si>
    <t>Submódulo 2.1 - 13º (décimo terceiro) Salário, Férias e Adicional de Férias</t>
  </si>
  <si>
    <t>2.1</t>
  </si>
  <si>
    <t>13º salário e adicional de férias</t>
  </si>
  <si>
    <t>(%)</t>
  </si>
  <si>
    <t xml:space="preserve">13º salário 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</si>
  <si>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</si>
  <si>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t>Férias e Adicional de Férias</t>
  </si>
  <si>
    <t>Cálculo = 11,11% (Férias e Adicional de Férias) x Total da Remuneração (Campo I32)</t>
  </si>
  <si>
    <t xml:space="preserve">TOTAL </t>
  </si>
  <si>
    <t>Soma dos Itens A e B</t>
  </si>
  <si>
    <t>ATENÇÃO 1: Esta planilha foi desenhada considerando um contrato administrativo que não irá ser renovado. Em sendo renovado, a alínea B do módulo 2.1 terá sua descrição alterada de "Férias e Adicional de Férias" para "Adicional de Férias" e terá percentual equivalente a 2,77%. Em contrapartida, para os cargos onde há previsão de substituto, a alínea A do módulo 4.1, até então zerada, terá seu percentual alterado para 8,22%, objetivando arcar com as despesas referentes ao substituto no período máximo de 30 dias.</t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</si>
  <si>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</si>
  <si>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</si>
  <si>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</si>
  <si>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</si>
  <si>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</si>
  <si>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Optante pela desoneração?</t>
  </si>
  <si>
    <t>Cálculo = Percentual Legal de 20% (Campo I44) x Total da Remuneração (Campo I32 + I39)</t>
  </si>
  <si>
    <t>Salário Educação</t>
  </si>
  <si>
    <t>Cálculo = Percentual Legal de 2,50% (Campo I45) x Total da Remuneração (Campo I32 + I39)</t>
  </si>
  <si>
    <t>Seguro Acidente do Trabalho (RATxFAP)</t>
  </si>
  <si>
    <t>RAT</t>
  </si>
  <si>
    <t>FAP</t>
  </si>
  <si>
    <t>Cálculo = (Multiplicação dos Fatores RAT x FAP - Campo I46) x Total da Remuneração (Campo I32 + I39)</t>
  </si>
  <si>
    <t>SESC ou SESI</t>
  </si>
  <si>
    <t>Cálculo = Percentual Legal de 1,50% (Campo I47) x Total da Remuneração (Campo I32 + I39)</t>
  </si>
  <si>
    <t>E</t>
  </si>
  <si>
    <t>SENAI ou SENAC</t>
  </si>
  <si>
    <t>Cálculo = Percentual Legal de 1,00% (Campo I48) x Total da Remuneração (Campo I32 + I39)</t>
  </si>
  <si>
    <t>F</t>
  </si>
  <si>
    <t>SEBRAE</t>
  </si>
  <si>
    <t>Cálculo = Percentual Legal de 0,60% (Campo I49) x Total da Remuneração (Campo I32 + I39)</t>
  </si>
  <si>
    <t>G</t>
  </si>
  <si>
    <t>INCRA</t>
  </si>
  <si>
    <t>Cálculo = Percentual Legal de 0,20% (Campo I50) x Total da Remuneração (Campo I32 + I39)</t>
  </si>
  <si>
    <t>H</t>
  </si>
  <si>
    <t>FGTS</t>
  </si>
  <si>
    <t>Cálculo = Percentual Legal de 8,00% (Campo I51) x Total da Remuneração (Campo I32 + I39)</t>
  </si>
  <si>
    <t>TOTAL</t>
  </si>
  <si>
    <t>Soma dos Itens A a H</t>
  </si>
  <si>
    <t>ATENÇÃO 2: A empresa deverá comprovar o índice referente ao seu Fator Acidentário de Prevenção (FAP)
ATENÇÃO 3: Caso a licitante seja optante pela desoneração da folha de pagamento, a alínea A do submódulo 2.2 deve ser zerada e a alínea C.3 do módulo 6 deve ser preenchida com o percentual equivalente à atividade econômica desenvolvida.</t>
  </si>
  <si>
    <t>Submódulo 2.3 - Benefícios Mensais e Diários</t>
  </si>
  <si>
    <t>2.3</t>
  </si>
  <si>
    <t>Benefícios Mensais e Diários</t>
  </si>
  <si>
    <t>Transporte - Custeio pelo Empregador</t>
  </si>
  <si>
    <t>Será fornecido?</t>
  </si>
  <si>
    <t>Valor</t>
  </si>
  <si>
    <t>Passagens</t>
  </si>
  <si>
    <t>Dias</t>
  </si>
  <si>
    <t>Desconto</t>
  </si>
  <si>
    <t>Caso não seja previsto Auxílio Transporte, digitar "NÃO" no Campo D58</t>
  </si>
  <si>
    <t>SIM</t>
  </si>
  <si>
    <t>Caso seja previsto Auxílio Transporte, digitar "SIM" no campo D58 para o cálculo: Valor Unitário da Passagem (Campo E58) x Quant. (Campo F58) x Total de Dias (Campo G58) - Desconto (6% do Total do Salário Base - Campo I29)</t>
  </si>
  <si>
    <t>Vale Refeição / Alimentação</t>
  </si>
  <si>
    <t>% de desconto</t>
  </si>
  <si>
    <t>Caso não seja previsto Auxílio Alimentação/Refeição, digitar "NÃO" no Campo E60</t>
  </si>
  <si>
    <t>Caso seja previsto Auxílio Alimentação/Refeição, digitar "SIM" no campo E60 para o cálculo: Valor Unitário do Vale (Campo F60) x Total de Dias (Campo G60) - Desconto (Campo H60, verificar se há ou não desconto na CCT e aplicar)</t>
  </si>
  <si>
    <t>Assistência Social Familiar</t>
  </si>
  <si>
    <t>Cláusula 15ª, parágrafo 4º da CCT SE000033/2025</t>
  </si>
  <si>
    <t>Benefício Social Familiar</t>
  </si>
  <si>
    <t>Cláusula 16ª, parágrafo 2º da CCT SE000033/2025</t>
  </si>
  <si>
    <t>Soma dos Itens A a D</t>
  </si>
  <si>
    <t>QUADRO RESUMO DO MÓDULO 2 - ENCARGOS E BENEFÍCIOS ANUAIS, MENSAIS E DIÁRIOS</t>
  </si>
  <si>
    <t>Encargos e Benefícios Anuais, Mensais e Diários</t>
  </si>
  <si>
    <t>13º (décimo terceiro) Salário, Férias e Adicional de Férias</t>
  </si>
  <si>
    <t>Soma do Total do Módulo 2.1 extraída do Campo I39</t>
  </si>
  <si>
    <t>Soma do Total do Módulo 2.2 extraída do Campo J52</t>
  </si>
  <si>
    <t>Soma do Total do Módulo 2.3 extraída do Campo I63</t>
  </si>
  <si>
    <t>Soma dos Itens 2.1 + 2.2 + 2.3</t>
  </si>
  <si>
    <t xml:space="preserve">MÓDULO 03: PROVISÃO PARA RESCISÃO </t>
  </si>
  <si>
    <t>Provisão para Rescisão</t>
  </si>
  <si>
    <t>Aviso Prévio Indenizado</t>
  </si>
  <si>
    <t>Cálculo = Percentual do Campo I77 x Base de Cálculo (I32+J51)</t>
  </si>
  <si>
    <t>Aviso Prévio Trabalhado</t>
  </si>
  <si>
    <t>Cálculo = Percentual do Campo I78 x Base de Cálculo (I32+J39+J52)</t>
  </si>
  <si>
    <t>Multa do FGTS sobre o Aviso Prévio Trabalhado</t>
  </si>
  <si>
    <t>Cálculo = Percentual do Campo I79 x Aviso Prévio Trabalhado (J78)</t>
  </si>
  <si>
    <t>Multa sobre o FGTS</t>
  </si>
  <si>
    <t>Cálculo = Percentual do Campo I80 x Base de Cálculo (Alínea H, submódulo 2.2)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</si>
  <si>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</si>
  <si>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</si>
  <si>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</si>
  <si>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</si>
  <si>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</si>
  <si>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Cálculo = Percentual do Campo I86 x Base de Cálculo (I32+I61+I62+I70+I71+I81)</t>
  </si>
  <si>
    <t>Substituto na Cobertura de Licença-Paternidade</t>
  </si>
  <si>
    <t>Cálculo = Percentual do Campo I87 x Base de Cálculo (I32+I61+I62+I70+I71+I81)</t>
  </si>
  <si>
    <t>Substituto na Cobertura das Ausências por Acidente de Trabalho</t>
  </si>
  <si>
    <t>Cálculo = Percentual do Campo I88 x Base de Cálculo (I32+I61+I62+I70+I71+I81)</t>
  </si>
  <si>
    <t>Substituto na Cobertura das Demais Ausências Legais</t>
  </si>
  <si>
    <t>Cálculo = Percentual do Campo I89 x Base de Cálculo (I32+I61+I62+I70+I71+I81)</t>
  </si>
  <si>
    <t>MÓDULO 05: INSUMOS DIVERSOS</t>
  </si>
  <si>
    <t>Insumos Diversos</t>
  </si>
  <si>
    <t>Uniformes ( custo mensal por empregado )</t>
  </si>
  <si>
    <t>Cálculo = Valor total dos uniformes / 12 meses</t>
  </si>
  <si>
    <t>Equipamentos (custo mensal por empregado)</t>
  </si>
  <si>
    <t>Cálculo = Valor total dos equipamentos / 12 meses</t>
  </si>
  <si>
    <t>MÓDULO 6: CUSTOS INDIRETOS, TRIBUTOS E LUCRO</t>
  </si>
  <si>
    <t>Custos Indiretos, Tributos e Lucro</t>
  </si>
  <si>
    <t>Custos indiretos</t>
  </si>
  <si>
    <t>Cálculo = Percentual do Campo I100 x Módulo 1 a 5 (Campo I118)</t>
  </si>
  <si>
    <t>Lucro</t>
  </si>
  <si>
    <t>Cálculo = Percentual do Campo I101 x Módulo 1 a 5 (Campo I118)</t>
  </si>
  <si>
    <t>Tributos</t>
  </si>
  <si>
    <t>C.1</t>
  </si>
  <si>
    <t>Tributos Federais</t>
  </si>
  <si>
    <t>PIS</t>
  </si>
  <si>
    <t>Cálculo = [(I118 + J100 + J101) / (1 - I107)] x I103</t>
  </si>
  <si>
    <t>C.2</t>
  </si>
  <si>
    <t>COFINS</t>
  </si>
  <si>
    <t>Cálculo = [(I118 + J100 + J101) / (1 - I107)] x I104</t>
  </si>
  <si>
    <t>C.3</t>
  </si>
  <si>
    <t>CPRB</t>
  </si>
  <si>
    <t>Cálculo = [(I118 + J100 + J101) / (1 - I107)] x I105</t>
  </si>
  <si>
    <t>C.4</t>
  </si>
  <si>
    <t>Tibutos Municipais</t>
  </si>
  <si>
    <t>ISS</t>
  </si>
  <si>
    <t>Cálculo = [(I118 + J100 + J101) / (1 - I107)] x I106</t>
  </si>
  <si>
    <t>Soma dos itens A a C.4</t>
  </si>
  <si>
    <t>ATENÇÃO 4: Para fins de estimativa, utilizou-se das alíquotas do lucro real, porém as empresas devem atentar-se para a inserção de percentuais relativos ao regime tributário adotato por elas, que deverá ser comprovado para a verdadeira composição de custos, sob pena de desclassificação.</t>
  </si>
  <si>
    <t>QUADRO RESUMO DO CUSTO POR EMPREGADO</t>
  </si>
  <si>
    <t>Mão-de-obra vinculada  à execução contratual (valor por empregado)</t>
  </si>
  <si>
    <t>Módulo 1 - Composição da Remuneração</t>
  </si>
  <si>
    <t>Cálculo = Soma do Módulo 1 extraído do Campo I32</t>
  </si>
  <si>
    <t>Módulo 2 - Encargos e Benefícios Anuais, Mensais e Diários</t>
  </si>
  <si>
    <t>Cálculo = Soma do Módulo 2 extraído do Campo I73</t>
  </si>
  <si>
    <t>Módulo 3 - Provisão para rescisão</t>
  </si>
  <si>
    <t>Cálculo = Soma do Módulo 3 extraído do Campo I81</t>
  </si>
  <si>
    <t>Módulo 4 – Custo de Reposição do Profissional Ausente</t>
  </si>
  <si>
    <t>Cálculo = Soma do Módulo 4 extraído do Campo J90</t>
  </si>
  <si>
    <t>Módulo 5 – Insumos Diversos</t>
  </si>
  <si>
    <t>Cálculo = Soma do Módulo 5 extraído do Campo I96</t>
  </si>
  <si>
    <t>SUBTOTAL (A+B+C+D+E)</t>
  </si>
  <si>
    <t>Soma dos Itens A a E</t>
  </si>
  <si>
    <t>Módulo 6 – Custos indiretos, tributos e lucro</t>
  </si>
  <si>
    <t>Cálculo = Soma do Módulo 6 extraído do Campo J107</t>
  </si>
  <si>
    <t>VALOR TOTAL POR EMPREGADO</t>
  </si>
  <si>
    <t>Soma dos Itens A a F</t>
  </si>
  <si>
    <t>40 horas semanais</t>
  </si>
  <si>
    <t>4122-05</t>
  </si>
  <si>
    <t>CONTÍNUO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</si>
  <si>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</si>
  <si>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</si>
  <si>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5134-25</t>
  </si>
  <si>
    <t>COPEIRO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</si>
  <si>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</si>
  <si>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</si>
  <si>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7156-15</t>
  </si>
  <si>
    <t>ELETRICISTA DE INSTALAÇÕES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</si>
  <si>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</si>
  <si>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</si>
  <si>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7825-10</t>
  </si>
  <si>
    <t>MOTORISTA CATEGORIA D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</si>
  <si>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</si>
  <si>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</si>
  <si>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3731-05</t>
  </si>
  <si>
    <t>OPERADOR DE MÍDIA AUDIOVISUAL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</si>
  <si>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</si>
  <si>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</si>
  <si>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7152-10</t>
  </si>
  <si>
    <t>PEDREIRO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</si>
  <si>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</si>
  <si>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</si>
  <si>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5174-10</t>
  </si>
  <si>
    <t>PORTEIRO</t>
  </si>
  <si>
    <r>
      <rPr>
        <sz val="10"/>
        <color rgb="FF333333"/>
        <rFont val="Arial"/>
        <family val="2"/>
      </rPr>
      <t xml:space="preserve">Cálculo = 1/12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 (Campo I37) x Total da Remuneração (Campo I32)</t>
    </r>
  </si>
  <si>
    <r>
      <rPr>
        <sz val="10"/>
        <color rgb="FF333333"/>
        <rFont val="Arial"/>
        <family val="2"/>
      </rPr>
      <t xml:space="preserve">Férias: 1 salário x (1/12) = 0,8333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8,33%
Adicional de férias: (1 salário/3) x (1/12 meses) = 0,2777 </t>
    </r>
    <r>
      <rPr>
        <sz val="10"/>
        <color rgb="FF333333"/>
        <rFont val="SimSun"/>
      </rPr>
      <t>≅</t>
    </r>
    <r>
      <rPr>
        <sz val="10"/>
        <color rgb="FF333333"/>
        <rFont val="Arial"/>
        <family val="2"/>
      </rPr>
      <t xml:space="preserve"> 2,77%</t>
    </r>
  </si>
  <si>
    <t>UNIFORMES</t>
  </si>
  <si>
    <t>UNID. MEDIDA</t>
  </si>
  <si>
    <t>VALOR UNIT. (R$)</t>
  </si>
  <si>
    <t>VALOR TOTAL (R$)</t>
  </si>
  <si>
    <t>Macacão brim pesado manga curta, com emblema e na cor usual da empresa, tamanho sob medida</t>
  </si>
  <si>
    <t>UNIDADE</t>
  </si>
  <si>
    <t>Calçado de segurança de uso profissional tipo botina</t>
  </si>
  <si>
    <t>PAR</t>
  </si>
  <si>
    <t>Crachá com cordão, foto e trazer impressa a informação “A serviço do IFS”</t>
  </si>
  <si>
    <t>TOTAL ANUAL</t>
  </si>
  <si>
    <t>TOTAL MENSAL</t>
  </si>
  <si>
    <t>EQUIPAMENTOS</t>
  </si>
  <si>
    <t>Capacete de Segurança, material polietileno de alta densidade, tipo II, aba frontal</t>
  </si>
  <si>
    <t>Óculos de Segurança em policarbonato, lente incolor</t>
  </si>
  <si>
    <t>Protetor Auditivo de inserção tipo plug, atenuação mínima de 15 dB, NRRsf</t>
  </si>
  <si>
    <t>Luva de Segurança confeccionada em vaqueta</t>
  </si>
  <si>
    <t>Protetor Solar, bloqueador UVA/UVB, 120g, FPS mínimo de 30</t>
  </si>
  <si>
    <t>Calça jeans escura, tamanho sob medida</t>
  </si>
  <si>
    <t>Camisa gola polo, manga curta com emblema da empresa, tamanho sob medida</t>
  </si>
  <si>
    <t>Sapato preto social</t>
  </si>
  <si>
    <t>Vestuário de segurança para eletricista, camisa e calça, cor azul ou cinza, conforme NR 10 para risco 1 e 2 com proteção para arco-elétrico e fogo repentino</t>
  </si>
  <si>
    <t xml:space="preserve"> </t>
  </si>
  <si>
    <t>Botina de segurança, solado bi densidade, isolante 0,6KV a 15 KV, sem cadarço, sem componentes metálicos e com biqueira de composite, para trabalhos em eletricidade (NBR 12576/92)</t>
  </si>
  <si>
    <t>Capacete de Segurança, material polietileno de alta densidade, tipo I, aba total, classe B</t>
  </si>
  <si>
    <t>Respirador descartável tipo peça semifacial filtrante para poeiras, névoas e fumos, classe PFF-2</t>
  </si>
  <si>
    <t>Cinturão de segurança tipo paraquedista / abdominal, dois engates para posicionamento na cintura em aço</t>
  </si>
  <si>
    <t>Talabarte simples, sem posicionamento, em fita de poliéster, com conector dupla trava cm abertura mínima de 53mm</t>
  </si>
  <si>
    <t>Talabarte de segurança em Y, com absorvedor de energia, dotado de 3 (três) ganchos em aço forjado</t>
  </si>
  <si>
    <t>Dispositivo Trava-Quedas de segurança confeccionado em aço forjado e galvanizado, dotado de conector confeccionado de aço forjado com trava através de sistema de rosca. Deve ser utilizado em corda de 12mm</t>
  </si>
  <si>
    <t>Corda Trançada 12mm NR18 para trava-quedas, rolo com 50 Metros</t>
  </si>
  <si>
    <t xml:space="preserve"> Luva isolante de borracha (AT), classe 2, de acordo com a tensão de máxima 17000V</t>
  </si>
  <si>
    <t>Luva de algodão, malha, pigmentada, tricotada com 04 fios</t>
  </si>
  <si>
    <t xml:space="preserve"> Luva de cobertura 30/40kV confeccionada em vaqueta na palma, dedos e dorso</t>
  </si>
  <si>
    <t>Calça social, na cor usual da empresa, tamanho sob medida</t>
  </si>
  <si>
    <t>Camisa social, manga longa com emblema da empresa, tamanho sob medida</t>
  </si>
  <si>
    <t>VS SERVIÇOS</t>
  </si>
  <si>
    <t>11.460.798/0001-70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</si>
</sst>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[$R$-416]#,##0.00;\-[$R$-416]#,##0.00"/>
    <numFmt numFmtId="165" formatCode="d\-mmm\-yyyy"/>
    <numFmt numFmtId="166" formatCode="&quot;R$ &quot;#,##0.00"/>
    <numFmt numFmtId="167" formatCode="_-&quot;R$ &quot;* #,##0.00_-;&quot;-R$ &quot;* #,##0.00_-;_-&quot;R$ &quot;* \-??_-;_-@"/>
    <numFmt numFmtId="168" formatCode="_-* #,##0.00_-;\-* #,##0.00_-;_-* \-??_-;_-@"/>
    <numFmt numFmtId="169" formatCode="0.0"/>
    <numFmt numFmtId="170" formatCode="_(&quot;R$ &quot;* #,##0.00_);_(&quot;R$ &quot;* \(#,##0.00\);_(&quot;R$ &quot;* \-??_);_(@_)"/>
    <numFmt numFmtId="171" formatCode="_-* #,##0.000_-;\-* #,##0.000_-;_-* \-??_-;_-@"/>
    <numFmt numFmtId="172" formatCode="0.00_ "/>
  </numFmts>
  <fonts count="21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333333"/>
      <name val="Arial"/>
      <family val="2"/>
    </font>
    <font>
      <b/>
      <sz val="12"/>
      <color rgb="FF333333"/>
      <name val="Arial"/>
      <family val="2"/>
    </font>
    <font>
      <b/>
      <sz val="10"/>
      <color rgb="FF333333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rgb="FF333333"/>
      <name val="Arial"/>
      <family val="2"/>
    </font>
    <font>
      <sz val="10"/>
      <color rgb="FFFF6600"/>
      <name val="Arial"/>
      <family val="2"/>
    </font>
    <font>
      <sz val="11"/>
      <color rgb="FF333333"/>
      <name val="Calibri"/>
      <family val="2"/>
    </font>
    <font>
      <b/>
      <sz val="10"/>
      <color rgb="FFD9D9D9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rgb="FF333333"/>
      <name val="SimSun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3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wrapText="1"/>
    </xf>
    <xf numFmtId="164" fontId="3" fillId="0" borderId="7" xfId="0" applyNumberFormat="1" applyFont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0" fontId="4" fillId="4" borderId="14" xfId="0" applyFont="1" applyFill="1" applyBorder="1"/>
    <xf numFmtId="0" fontId="4" fillId="4" borderId="14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6" fillId="4" borderId="14" xfId="0" applyFont="1" applyFill="1" applyBorder="1"/>
    <xf numFmtId="0" fontId="7" fillId="4" borderId="14" xfId="0" applyFont="1" applyFill="1" applyBorder="1" applyAlignment="1">
      <alignment horizontal="left"/>
    </xf>
    <xf numFmtId="0" fontId="7" fillId="4" borderId="14" xfId="0" applyFont="1" applyFill="1" applyBorder="1"/>
    <xf numFmtId="0" fontId="8" fillId="5" borderId="14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left"/>
    </xf>
    <xf numFmtId="0" fontId="4" fillId="4" borderId="22" xfId="0" applyFont="1" applyFill="1" applyBorder="1" applyAlignment="1">
      <alignment horizontal="left"/>
    </xf>
    <xf numFmtId="0" fontId="4" fillId="4" borderId="23" xfId="0" applyFont="1" applyFill="1" applyBorder="1" applyAlignment="1">
      <alignment horizontal="left"/>
    </xf>
    <xf numFmtId="0" fontId="4" fillId="4" borderId="21" xfId="0" applyFont="1" applyFill="1" applyBorder="1" applyAlignment="1">
      <alignment horizontal="center"/>
    </xf>
    <xf numFmtId="0" fontId="4" fillId="4" borderId="21" xfId="0" applyFont="1" applyFill="1" applyBorder="1"/>
    <xf numFmtId="0" fontId="4" fillId="4" borderId="22" xfId="0" applyFont="1" applyFill="1" applyBorder="1"/>
    <xf numFmtId="0" fontId="4" fillId="0" borderId="7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167" fontId="4" fillId="4" borderId="14" xfId="0" applyNumberFormat="1" applyFont="1" applyFill="1" applyBorder="1"/>
    <xf numFmtId="0" fontId="4" fillId="0" borderId="2" xfId="0" applyFont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6" borderId="21" xfId="0" applyFont="1" applyFill="1" applyBorder="1" applyAlignment="1">
      <alignment horizontal="left"/>
    </xf>
    <xf numFmtId="0" fontId="6" fillId="6" borderId="22" xfId="0" applyFont="1" applyFill="1" applyBorder="1" applyAlignment="1">
      <alignment horizontal="left"/>
    </xf>
    <xf numFmtId="0" fontId="6" fillId="6" borderId="23" xfId="0" applyFont="1" applyFill="1" applyBorder="1" applyAlignment="1">
      <alignment horizontal="left"/>
    </xf>
    <xf numFmtId="167" fontId="4" fillId="0" borderId="7" xfId="0" applyNumberFormat="1" applyFont="1" applyBorder="1" applyAlignment="1">
      <alignment horizontal="center"/>
    </xf>
    <xf numFmtId="0" fontId="10" fillId="4" borderId="14" xfId="0" applyFont="1" applyFill="1" applyBorder="1"/>
    <xf numFmtId="0" fontId="4" fillId="4" borderId="14" xfId="0" applyFont="1" applyFill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4" fillId="4" borderId="7" xfId="0" applyFont="1" applyFill="1" applyBorder="1"/>
    <xf numFmtId="0" fontId="11" fillId="0" borderId="7" xfId="0" applyFont="1" applyBorder="1"/>
    <xf numFmtId="9" fontId="4" fillId="4" borderId="7" xfId="0" applyNumberFormat="1" applyFont="1" applyFill="1" applyBorder="1"/>
    <xf numFmtId="0" fontId="11" fillId="0" borderId="0" xfId="0" applyFont="1"/>
    <xf numFmtId="0" fontId="10" fillId="4" borderId="14" xfId="0" applyFont="1" applyFill="1" applyBorder="1" applyAlignment="1">
      <alignment horizontal="left"/>
    </xf>
    <xf numFmtId="0" fontId="6" fillId="6" borderId="7" xfId="0" applyFont="1" applyFill="1" applyBorder="1"/>
    <xf numFmtId="10" fontId="4" fillId="0" borderId="7" xfId="0" applyNumberFormat="1" applyFont="1" applyBorder="1" applyAlignment="1">
      <alignment horizontal="center"/>
    </xf>
    <xf numFmtId="0" fontId="4" fillId="4" borderId="14" xfId="0" applyFont="1" applyFill="1" applyBorder="1" applyAlignment="1">
      <alignment horizontal="left" vertical="center"/>
    </xf>
    <xf numFmtId="0" fontId="4" fillId="4" borderId="14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10" fontId="4" fillId="5" borderId="7" xfId="0" applyNumberFormat="1" applyFont="1" applyFill="1" applyBorder="1" applyAlignment="1">
      <alignment horizontal="center"/>
    </xf>
    <xf numFmtId="167" fontId="4" fillId="0" borderId="7" xfId="0" applyNumberFormat="1" applyFont="1" applyBorder="1" applyAlignment="1">
      <alignment horizontal="left"/>
    </xf>
    <xf numFmtId="168" fontId="4" fillId="4" borderId="14" xfId="0" applyNumberFormat="1" applyFont="1" applyFill="1" applyBorder="1"/>
    <xf numFmtId="0" fontId="8" fillId="0" borderId="11" xfId="0" applyFont="1" applyBorder="1" applyAlignment="1">
      <alignment horizontal="left"/>
    </xf>
    <xf numFmtId="169" fontId="8" fillId="5" borderId="7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2" fontId="8" fillId="5" borderId="7" xfId="0" applyNumberFormat="1" applyFont="1" applyFill="1" applyBorder="1" applyAlignment="1">
      <alignment horizontal="center"/>
    </xf>
    <xf numFmtId="10" fontId="4" fillId="5" borderId="14" xfId="0" applyNumberFormat="1" applyFont="1" applyFill="1" applyBorder="1" applyAlignment="1">
      <alignment horizontal="center"/>
    </xf>
    <xf numFmtId="10" fontId="6" fillId="6" borderId="7" xfId="0" applyNumberFormat="1" applyFont="1" applyFill="1" applyBorder="1" applyAlignment="1">
      <alignment horizontal="center"/>
    </xf>
    <xf numFmtId="167" fontId="6" fillId="6" borderId="7" xfId="0" applyNumberFormat="1" applyFont="1" applyFill="1" applyBorder="1" applyAlignment="1">
      <alignment horizontal="left"/>
    </xf>
    <xf numFmtId="0" fontId="13" fillId="8" borderId="14" xfId="0" applyFont="1" applyFill="1" applyBorder="1" applyAlignment="1">
      <alignment horizontal="center"/>
    </xf>
    <xf numFmtId="167" fontId="4" fillId="5" borderId="7" xfId="0" applyNumberFormat="1" applyFont="1" applyFill="1" applyBorder="1"/>
    <xf numFmtId="167" fontId="4" fillId="0" borderId="7" xfId="0" applyNumberFormat="1" applyFont="1" applyBorder="1"/>
    <xf numFmtId="0" fontId="14" fillId="4" borderId="14" xfId="0" applyFont="1" applyFill="1" applyBorder="1"/>
    <xf numFmtId="170" fontId="7" fillId="4" borderId="14" xfId="0" applyNumberFormat="1" applyFont="1" applyFill="1" applyBorder="1" applyAlignment="1">
      <alignment horizontal="center"/>
    </xf>
    <xf numFmtId="0" fontId="14" fillId="4" borderId="14" xfId="0" applyFont="1" applyFill="1" applyBorder="1" applyAlignment="1">
      <alignment horizontal="center"/>
    </xf>
    <xf numFmtId="0" fontId="14" fillId="4" borderId="14" xfId="0" applyFont="1" applyFill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right"/>
    </xf>
    <xf numFmtId="171" fontId="13" fillId="4" borderId="14" xfId="0" applyNumberFormat="1" applyFont="1" applyFill="1" applyBorder="1" applyAlignment="1">
      <alignment horizontal="right"/>
    </xf>
    <xf numFmtId="9" fontId="11" fillId="5" borderId="7" xfId="0" applyNumberFormat="1" applyFont="1" applyFill="1" applyBorder="1" applyAlignment="1">
      <alignment horizontal="center"/>
    </xf>
    <xf numFmtId="170" fontId="7" fillId="4" borderId="14" xfId="0" applyNumberFormat="1" applyFont="1" applyFill="1" applyBorder="1"/>
    <xf numFmtId="0" fontId="15" fillId="4" borderId="14" xfId="0" applyFont="1" applyFill="1" applyBorder="1"/>
    <xf numFmtId="0" fontId="8" fillId="4" borderId="28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4" fillId="0" borderId="0" xfId="0" applyFont="1" applyAlignment="1">
      <alignment horizontal="center"/>
    </xf>
    <xf numFmtId="10" fontId="8" fillId="5" borderId="7" xfId="0" applyNumberFormat="1" applyFont="1" applyFill="1" applyBorder="1" applyAlignment="1">
      <alignment horizontal="center"/>
    </xf>
    <xf numFmtId="0" fontId="8" fillId="4" borderId="14" xfId="0" applyFont="1" applyFill="1" applyBorder="1"/>
    <xf numFmtId="167" fontId="4" fillId="0" borderId="0" xfId="0" applyNumberFormat="1" applyFont="1"/>
    <xf numFmtId="0" fontId="8" fillId="4" borderId="14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center"/>
    </xf>
    <xf numFmtId="0" fontId="4" fillId="3" borderId="21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/>
    </xf>
    <xf numFmtId="10" fontId="8" fillId="6" borderId="7" xfId="0" applyNumberFormat="1" applyFont="1" applyFill="1" applyBorder="1" applyAlignment="1">
      <alignment horizontal="center"/>
    </xf>
    <xf numFmtId="167" fontId="6" fillId="6" borderId="7" xfId="0" applyNumberFormat="1" applyFont="1" applyFill="1" applyBorder="1" applyAlignment="1">
      <alignment horizontal="center"/>
    </xf>
    <xf numFmtId="0" fontId="4" fillId="4" borderId="14" xfId="0" applyFont="1" applyFill="1" applyBorder="1" applyAlignment="1">
      <alignment vertical="center"/>
    </xf>
    <xf numFmtId="0" fontId="7" fillId="6" borderId="21" xfId="0" applyFont="1" applyFill="1" applyBorder="1" applyAlignment="1">
      <alignment horizontal="left"/>
    </xf>
    <xf numFmtId="0" fontId="7" fillId="6" borderId="22" xfId="0" applyFont="1" applyFill="1" applyBorder="1" applyAlignment="1">
      <alignment horizontal="left"/>
    </xf>
    <xf numFmtId="0" fontId="7" fillId="6" borderId="23" xfId="0" applyFont="1" applyFill="1" applyBorder="1" applyAlignment="1">
      <alignment horizontal="left"/>
    </xf>
    <xf numFmtId="167" fontId="8" fillId="0" borderId="7" xfId="0" applyNumberFormat="1" applyFont="1" applyBorder="1" applyAlignment="1">
      <alignment horizontal="left"/>
    </xf>
    <xf numFmtId="10" fontId="8" fillId="0" borderId="7" xfId="0" applyNumberFormat="1" applyFon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4" borderId="21" xfId="0" applyFont="1" applyFill="1" applyBorder="1"/>
    <xf numFmtId="0" fontId="8" fillId="4" borderId="22" xfId="0" applyFont="1" applyFill="1" applyBorder="1"/>
    <xf numFmtId="0" fontId="8" fillId="4" borderId="23" xfId="0" applyFont="1" applyFill="1" applyBorder="1"/>
    <xf numFmtId="4" fontId="8" fillId="4" borderId="14" xfId="0" applyNumberFormat="1" applyFont="1" applyFill="1" applyBorder="1"/>
    <xf numFmtId="10" fontId="8" fillId="5" borderId="23" xfId="0" applyNumberFormat="1" applyFont="1" applyFill="1" applyBorder="1" applyAlignment="1">
      <alignment horizontal="center"/>
    </xf>
    <xf numFmtId="0" fontId="8" fillId="4" borderId="21" xfId="0" applyFont="1" applyFill="1" applyBorder="1" applyAlignment="1">
      <alignment horizontal="left" vertical="center"/>
    </xf>
    <xf numFmtId="10" fontId="8" fillId="6" borderId="7" xfId="0" applyNumberFormat="1" applyFont="1" applyFill="1" applyBorder="1"/>
    <xf numFmtId="167" fontId="7" fillId="6" borderId="7" xfId="0" applyNumberFormat="1" applyFont="1" applyFill="1" applyBorder="1" applyAlignment="1">
      <alignment horizontal="left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4" fillId="8" borderId="14" xfId="0" applyFont="1" applyFill="1" applyBorder="1"/>
    <xf numFmtId="0" fontId="4" fillId="8" borderId="14" xfId="0" applyFont="1" applyFill="1" applyBorder="1" applyAlignment="1">
      <alignment horizontal="center"/>
    </xf>
    <xf numFmtId="0" fontId="10" fillId="8" borderId="14" xfId="0" applyFont="1" applyFill="1" applyBorder="1"/>
    <xf numFmtId="4" fontId="10" fillId="4" borderId="14" xfId="0" applyNumberFormat="1" applyFont="1" applyFill="1" applyBorder="1"/>
    <xf numFmtId="10" fontId="4" fillId="4" borderId="7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7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172" fontId="17" fillId="5" borderId="7" xfId="0" applyNumberFormat="1" applyFont="1" applyFill="1" applyBorder="1"/>
    <xf numFmtId="2" fontId="17" fillId="0" borderId="7" xfId="0" applyNumberFormat="1" applyFont="1" applyBorder="1"/>
    <xf numFmtId="172" fontId="17" fillId="5" borderId="7" xfId="0" applyNumberFormat="1" applyFont="1" applyFill="1" applyBorder="1" applyAlignment="1">
      <alignment wrapText="1"/>
    </xf>
    <xf numFmtId="2" fontId="17" fillId="5" borderId="7" xfId="0" applyNumberFormat="1" applyFont="1" applyFill="1" applyBorder="1"/>
    <xf numFmtId="2" fontId="17" fillId="5" borderId="23" xfId="0" applyNumberFormat="1" applyFont="1" applyFill="1" applyBorder="1"/>
    <xf numFmtId="0" fontId="17" fillId="5" borderId="7" xfId="0" applyFont="1" applyFill="1" applyBorder="1"/>
    <xf numFmtId="0" fontId="17" fillId="0" borderId="7" xfId="0" applyFont="1" applyBorder="1"/>
    <xf numFmtId="0" fontId="18" fillId="0" borderId="0" xfId="0" applyFont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1" fillId="0" borderId="8" xfId="0" applyFont="1" applyBorder="1" applyAlignment="1">
      <alignment horizontal="center" vertical="center"/>
    </xf>
    <xf numFmtId="0" fontId="2" fillId="0" borderId="9" xfId="0" applyFont="1" applyBorder="1"/>
    <xf numFmtId="0" fontId="2" fillId="0" borderId="10" xfId="0" applyFont="1" applyBorder="1"/>
    <xf numFmtId="0" fontId="1" fillId="2" borderId="11" xfId="0" applyFont="1" applyFill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4" fillId="5" borderId="11" xfId="0" applyFont="1" applyFill="1" applyBorder="1" applyAlignment="1">
      <alignment horizontal="left" vertical="center" wrapText="1"/>
    </xf>
    <xf numFmtId="167" fontId="7" fillId="5" borderId="11" xfId="0" applyNumberFormat="1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167" fontId="6" fillId="6" borderId="11" xfId="0" applyNumberFormat="1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/>
    </xf>
    <xf numFmtId="0" fontId="2" fillId="0" borderId="20" xfId="0" applyFont="1" applyBorder="1"/>
    <xf numFmtId="0" fontId="2" fillId="0" borderId="19" xfId="0" applyFont="1" applyBorder="1"/>
    <xf numFmtId="0" fontId="4" fillId="5" borderId="11" xfId="0" applyFont="1" applyFill="1" applyBorder="1" applyAlignment="1">
      <alignment horizontal="center"/>
    </xf>
    <xf numFmtId="0" fontId="8" fillId="0" borderId="11" xfId="0" applyFont="1" applyBorder="1" applyAlignment="1">
      <alignment horizontal="left"/>
    </xf>
    <xf numFmtId="0" fontId="12" fillId="7" borderId="11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wrapText="1"/>
    </xf>
    <xf numFmtId="0" fontId="6" fillId="6" borderId="11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/>
    </xf>
    <xf numFmtId="167" fontId="8" fillId="0" borderId="11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6" fontId="4" fillId="5" borderId="1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wrapText="1"/>
    </xf>
    <xf numFmtId="49" fontId="4" fillId="5" borderId="11" xfId="0" applyNumberFormat="1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6" fontId="6" fillId="6" borderId="11" xfId="0" applyNumberFormat="1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7" fillId="4" borderId="18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center"/>
    </xf>
    <xf numFmtId="165" fontId="4" fillId="5" borderId="11" xfId="0" applyNumberFormat="1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167" fontId="7" fillId="6" borderId="11" xfId="0" applyNumberFormat="1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vertical="center"/>
    </xf>
    <xf numFmtId="167" fontId="4" fillId="0" borderId="11" xfId="0" applyNumberFormat="1" applyFont="1" applyBorder="1" applyAlignment="1">
      <alignment horizontal="center"/>
    </xf>
    <xf numFmtId="167" fontId="7" fillId="4" borderId="1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1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comments3.xml.rels><?xml version="1.0" encoding="UTF-8" standalone="yes"?>
<Relationships xmlns="http://schemas.openxmlformats.org/package/2006/relationships"><Relationship Id="rId1" Type="http://customschemas.google.com/relationships/workbookmetadata" Target="commentsmeta2"/></Relationships>
</file>

<file path=xl/_rels/comments4.xml.rels><?xml version="1.0" encoding="UTF-8" standalone="yes"?>
<Relationships xmlns="http://schemas.openxmlformats.org/package/2006/relationships"><Relationship Id="rId1" Type="http://customschemas.google.com/relationships/workbookmetadata" Target="commentsmeta3"/></Relationships>
</file>

<file path=xl/_rels/comments5.xml.rels><?xml version="1.0" encoding="UTF-8" standalone="yes"?>
<Relationships xmlns="http://schemas.openxmlformats.org/package/2006/relationships"><Relationship Id="rId1" Type="http://customschemas.google.com/relationships/workbookmetadata" Target="commentsmeta4"/></Relationships>
</file>

<file path=xl/_rels/comments6.xml.rels><?xml version="1.0" encoding="UTF-8" standalone="yes"?>
<Relationships xmlns="http://schemas.openxmlformats.org/package/2006/relationships"><Relationship Id="rId1" Type="http://customschemas.google.com/relationships/workbookmetadata" Target="commentsmeta5"/></Relationships>
</file>

<file path=xl/_rels/comments7.xml.rels><?xml version="1.0" encoding="UTF-8" standalone="yes"?>
<Relationships xmlns="http://schemas.openxmlformats.org/package/2006/relationships"><Relationship Id="rId1" Type="http://customschemas.google.com/relationships/workbookmetadata" Target="commentsmeta6"/></Relationships>
</file>

<file path=xl/_rels/comments8.xml.rels><?xml version="1.0" encoding="UTF-8" standalone="yes"?>
<Relationships xmlns="http://schemas.openxmlformats.org/package/2006/relationships"><Relationship Id="rId1" Type="http://customschemas.google.com/relationships/workbookmetadata" Target="commentsmeta7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1000"/>
  <sheetViews>
    <sheetView topLeftCell="A7" workbookViewId="0">
      <selection activeCell="K12" sqref="K12"/>
    </sheetView>
  </sheetViews>
  <sheetFormatPr defaultColWidth="14.42578125" defaultRowHeight="15" customHeight="1" x14ac:dyDescent="0.25"/>
  <cols>
    <col min="1" max="1" width="22.5703125" customWidth="1"/>
    <col min="2" max="2" width="9.140625" customWidth="1"/>
    <col min="3" max="3" width="43.5703125" customWidth="1"/>
    <col min="4" max="4" width="10" customWidth="1"/>
    <col min="5" max="5" width="12.7109375" customWidth="1"/>
    <col min="6" max="6" width="13.28515625" customWidth="1"/>
    <col min="7" max="7" width="11.7109375" customWidth="1"/>
    <col min="8" max="8" width="15.7109375" customWidth="1"/>
    <col min="9" max="26" width="9.140625" customWidth="1"/>
  </cols>
  <sheetData>
    <row r="1" spans="1:8" x14ac:dyDescent="0.25">
      <c r="A1" s="119" t="s">
        <v>0</v>
      </c>
      <c r="B1" s="120"/>
      <c r="C1" s="120"/>
      <c r="D1" s="120"/>
      <c r="E1" s="120"/>
      <c r="F1" s="120"/>
      <c r="G1" s="120"/>
      <c r="H1" s="121"/>
    </row>
    <row r="2" spans="1:8" x14ac:dyDescent="0.25">
      <c r="A2" s="122"/>
      <c r="B2" s="123"/>
      <c r="C2" s="123"/>
      <c r="D2" s="123"/>
      <c r="E2" s="123"/>
      <c r="F2" s="123"/>
      <c r="G2" s="123"/>
      <c r="H2" s="124"/>
    </row>
    <row r="3" spans="1:8" ht="4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8" ht="30" x14ac:dyDescent="0.25">
      <c r="A4" s="125" t="s">
        <v>9</v>
      </c>
      <c r="B4" s="2">
        <v>72</v>
      </c>
      <c r="C4" s="3" t="s">
        <v>10</v>
      </c>
      <c r="D4" s="2" t="s">
        <v>11</v>
      </c>
      <c r="E4" s="2">
        <v>1</v>
      </c>
      <c r="F4" s="4">
        <f>'AUX. MANUT. PREDIAL'!I120</f>
        <v>3582.68</v>
      </c>
      <c r="G4" s="4">
        <f t="shared" ref="G4:G11" si="0">F4*12</f>
        <v>42992.159999999996</v>
      </c>
      <c r="H4" s="4">
        <f t="shared" ref="H4:H11" si="1">G4*E4</f>
        <v>42992.159999999996</v>
      </c>
    </row>
    <row r="5" spans="1:8" x14ac:dyDescent="0.25">
      <c r="A5" s="126"/>
      <c r="B5" s="2">
        <v>73</v>
      </c>
      <c r="C5" s="3" t="s">
        <v>12</v>
      </c>
      <c r="D5" s="2" t="s">
        <v>11</v>
      </c>
      <c r="E5" s="2">
        <v>4</v>
      </c>
      <c r="F5" s="4">
        <f>CONTÍNUO!I120</f>
        <v>3652.95</v>
      </c>
      <c r="G5" s="4">
        <f t="shared" si="0"/>
        <v>43835.399999999994</v>
      </c>
      <c r="H5" s="4">
        <f t="shared" si="1"/>
        <v>175341.59999999998</v>
      </c>
    </row>
    <row r="6" spans="1:8" x14ac:dyDescent="0.25">
      <c r="A6" s="126"/>
      <c r="B6" s="2">
        <v>74</v>
      </c>
      <c r="C6" s="3" t="s">
        <v>13</v>
      </c>
      <c r="D6" s="2" t="s">
        <v>11</v>
      </c>
      <c r="E6" s="2">
        <v>1</v>
      </c>
      <c r="F6" s="4">
        <f>COPEIRO!I120</f>
        <v>3608.45</v>
      </c>
      <c r="G6" s="4">
        <f t="shared" si="0"/>
        <v>43301.399999999994</v>
      </c>
      <c r="H6" s="4">
        <f t="shared" si="1"/>
        <v>43301.399999999994</v>
      </c>
    </row>
    <row r="7" spans="1:8" ht="30" x14ac:dyDescent="0.25">
      <c r="A7" s="126"/>
      <c r="B7" s="2">
        <v>75</v>
      </c>
      <c r="C7" s="3" t="s">
        <v>14</v>
      </c>
      <c r="D7" s="2" t="s">
        <v>11</v>
      </c>
      <c r="E7" s="2">
        <v>1</v>
      </c>
      <c r="F7" s="4">
        <f>'ELETRICISTA DE INSTALAÇÕES'!I120</f>
        <v>6195.81</v>
      </c>
      <c r="G7" s="4">
        <f t="shared" si="0"/>
        <v>74349.72</v>
      </c>
      <c r="H7" s="4">
        <f t="shared" si="1"/>
        <v>74349.72</v>
      </c>
    </row>
    <row r="8" spans="1:8" ht="30" x14ac:dyDescent="0.25">
      <c r="A8" s="126"/>
      <c r="B8" s="2">
        <v>76</v>
      </c>
      <c r="C8" s="3" t="s">
        <v>15</v>
      </c>
      <c r="D8" s="2" t="s">
        <v>11</v>
      </c>
      <c r="E8" s="2">
        <v>2</v>
      </c>
      <c r="F8" s="4">
        <f>'MOTORISTA CATEGORIA D'!I120</f>
        <v>4917.09</v>
      </c>
      <c r="G8" s="4">
        <f t="shared" si="0"/>
        <v>59005.08</v>
      </c>
      <c r="H8" s="4">
        <f t="shared" si="1"/>
        <v>118010.16</v>
      </c>
    </row>
    <row r="9" spans="1:8" ht="30" x14ac:dyDescent="0.25">
      <c r="A9" s="126"/>
      <c r="B9" s="2">
        <v>77</v>
      </c>
      <c r="C9" s="3" t="s">
        <v>16</v>
      </c>
      <c r="D9" s="2" t="s">
        <v>11</v>
      </c>
      <c r="E9" s="2">
        <v>1</v>
      </c>
      <c r="F9" s="4">
        <f>'OPERADOR DE MÍDIA AUDIOVISUAL'!I120</f>
        <v>3654.9</v>
      </c>
      <c r="G9" s="4">
        <f t="shared" si="0"/>
        <v>43858.8</v>
      </c>
      <c r="H9" s="4">
        <f t="shared" si="1"/>
        <v>43858.8</v>
      </c>
    </row>
    <row r="10" spans="1:8" x14ac:dyDescent="0.25">
      <c r="A10" s="126"/>
      <c r="B10" s="2">
        <v>78</v>
      </c>
      <c r="C10" s="3" t="s">
        <v>17</v>
      </c>
      <c r="D10" s="2" t="s">
        <v>11</v>
      </c>
      <c r="E10" s="2">
        <v>1</v>
      </c>
      <c r="F10" s="4">
        <f>PEDREIRO!I120</f>
        <v>4645.18</v>
      </c>
      <c r="G10" s="4">
        <f t="shared" si="0"/>
        <v>55742.16</v>
      </c>
      <c r="H10" s="4">
        <f t="shared" si="1"/>
        <v>55742.16</v>
      </c>
    </row>
    <row r="11" spans="1:8" x14ac:dyDescent="0.25">
      <c r="A11" s="126"/>
      <c r="B11" s="2">
        <v>79</v>
      </c>
      <c r="C11" s="3" t="s">
        <v>18</v>
      </c>
      <c r="D11" s="2" t="s">
        <v>11</v>
      </c>
      <c r="E11" s="2">
        <v>1</v>
      </c>
      <c r="F11" s="4">
        <f>PORTEIRO!I120</f>
        <v>3652.95</v>
      </c>
      <c r="G11" s="4">
        <f t="shared" si="0"/>
        <v>43835.399999999994</v>
      </c>
      <c r="H11" s="4">
        <f t="shared" si="1"/>
        <v>43835.399999999994</v>
      </c>
    </row>
    <row r="12" spans="1:8" ht="30" x14ac:dyDescent="0.25">
      <c r="A12" s="127"/>
      <c r="B12" s="2">
        <v>80</v>
      </c>
      <c r="C12" s="3" t="s">
        <v>19</v>
      </c>
      <c r="D12" s="2" t="s">
        <v>20</v>
      </c>
      <c r="E12" s="2">
        <v>1</v>
      </c>
      <c r="F12" s="4" t="s">
        <v>21</v>
      </c>
      <c r="G12" s="4">
        <v>27455.040000000001</v>
      </c>
      <c r="H12" s="4">
        <f>G12</f>
        <v>27455.040000000001</v>
      </c>
    </row>
    <row r="13" spans="1:8" x14ac:dyDescent="0.25">
      <c r="A13" s="128" t="s">
        <v>8</v>
      </c>
      <c r="B13" s="129"/>
      <c r="C13" s="129"/>
      <c r="D13" s="129"/>
      <c r="E13" s="129"/>
      <c r="F13" s="129"/>
      <c r="G13" s="130"/>
      <c r="H13" s="5">
        <f>SUM(H4:H12)</f>
        <v>624886.44000000006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1:H2"/>
    <mergeCell ref="A4:A12"/>
    <mergeCell ref="A13:G13"/>
  </mergeCells>
  <pageMargins left="0.75" right="0.75" top="1" bottom="1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60" x14ac:dyDescent="0.25">
      <c r="A4" s="108">
        <v>1</v>
      </c>
      <c r="B4" s="109" t="s">
        <v>246</v>
      </c>
      <c r="C4" s="110">
        <v>3</v>
      </c>
      <c r="D4" s="110" t="s">
        <v>247</v>
      </c>
      <c r="E4" s="111">
        <v>129.9</v>
      </c>
      <c r="F4" s="112">
        <f t="shared" ref="F4:F6" si="0">E4*C4</f>
        <v>389.70000000000005</v>
      </c>
    </row>
    <row r="5" spans="1:6" ht="30" x14ac:dyDescent="0.25">
      <c r="A5" s="108">
        <v>2</v>
      </c>
      <c r="B5" s="109" t="s">
        <v>248</v>
      </c>
      <c r="C5" s="110">
        <v>2</v>
      </c>
      <c r="D5" s="110" t="s">
        <v>249</v>
      </c>
      <c r="E5" s="111">
        <v>96</v>
      </c>
      <c r="F5" s="112">
        <f t="shared" si="0"/>
        <v>192</v>
      </c>
    </row>
    <row r="6" spans="1:6" ht="60" x14ac:dyDescent="0.25">
      <c r="A6" s="108">
        <v>3</v>
      </c>
      <c r="B6" s="109" t="s">
        <v>250</v>
      </c>
      <c r="C6" s="110">
        <v>1</v>
      </c>
      <c r="D6" s="110" t="s">
        <v>247</v>
      </c>
      <c r="E6" s="111">
        <v>25.27</v>
      </c>
      <c r="F6" s="112">
        <f t="shared" si="0"/>
        <v>25.27</v>
      </c>
    </row>
    <row r="7" spans="1:6" x14ac:dyDescent="0.25">
      <c r="A7" s="169" t="s">
        <v>251</v>
      </c>
      <c r="B7" s="129"/>
      <c r="C7" s="129"/>
      <c r="D7" s="129"/>
      <c r="E7" s="130"/>
      <c r="F7" s="112">
        <f>SUM(F4:F6)</f>
        <v>606.97</v>
      </c>
    </row>
    <row r="8" spans="1:6" x14ac:dyDescent="0.25">
      <c r="A8" s="169" t="s">
        <v>252</v>
      </c>
      <c r="B8" s="129"/>
      <c r="C8" s="129"/>
      <c r="D8" s="129"/>
      <c r="E8" s="130"/>
      <c r="F8" s="112">
        <f>TRUNC(F7/12,2)</f>
        <v>50.58</v>
      </c>
    </row>
    <row r="10" spans="1:6" x14ac:dyDescent="0.25">
      <c r="A10" s="170" t="s">
        <v>253</v>
      </c>
      <c r="B10" s="129"/>
      <c r="C10" s="129"/>
      <c r="D10" s="129"/>
      <c r="E10" s="129"/>
      <c r="F10" s="130"/>
    </row>
    <row r="11" spans="1:6" x14ac:dyDescent="0.25">
      <c r="A11" s="107" t="s">
        <v>2</v>
      </c>
      <c r="B11" s="107" t="s">
        <v>3</v>
      </c>
      <c r="C11" s="107" t="s">
        <v>5</v>
      </c>
      <c r="D11" s="107" t="s">
        <v>243</v>
      </c>
      <c r="E11" s="107" t="s">
        <v>244</v>
      </c>
      <c r="F11" s="107" t="s">
        <v>245</v>
      </c>
    </row>
    <row r="12" spans="1:6" ht="60" x14ac:dyDescent="0.25">
      <c r="A12" s="108">
        <v>1</v>
      </c>
      <c r="B12" s="109" t="s">
        <v>254</v>
      </c>
      <c r="C12" s="110">
        <v>1</v>
      </c>
      <c r="D12" s="110" t="s">
        <v>247</v>
      </c>
      <c r="E12" s="111">
        <v>18.489999999999998</v>
      </c>
      <c r="F12" s="112">
        <f t="shared" ref="F12:F16" si="1">E12*C12</f>
        <v>18.489999999999998</v>
      </c>
    </row>
    <row r="13" spans="1:6" ht="30" x14ac:dyDescent="0.25">
      <c r="A13" s="108">
        <v>2</v>
      </c>
      <c r="B13" s="109" t="s">
        <v>255</v>
      </c>
      <c r="C13" s="110">
        <v>2</v>
      </c>
      <c r="D13" s="110" t="s">
        <v>247</v>
      </c>
      <c r="E13" s="111">
        <v>6.9</v>
      </c>
      <c r="F13" s="112">
        <f t="shared" si="1"/>
        <v>13.8</v>
      </c>
    </row>
    <row r="14" spans="1:6" ht="60" x14ac:dyDescent="0.25">
      <c r="A14" s="108">
        <v>3</v>
      </c>
      <c r="B14" s="109" t="s">
        <v>256</v>
      </c>
      <c r="C14" s="110">
        <v>6</v>
      </c>
      <c r="D14" s="110" t="s">
        <v>247</v>
      </c>
      <c r="E14" s="113">
        <v>3</v>
      </c>
      <c r="F14" s="112">
        <f t="shared" si="1"/>
        <v>18</v>
      </c>
    </row>
    <row r="15" spans="1:6" ht="30" x14ac:dyDescent="0.25">
      <c r="A15" s="108">
        <v>4</v>
      </c>
      <c r="B15" s="109" t="s">
        <v>257</v>
      </c>
      <c r="C15" s="110">
        <v>4</v>
      </c>
      <c r="D15" s="110" t="s">
        <v>249</v>
      </c>
      <c r="E15" s="111">
        <v>16.010000000000002</v>
      </c>
      <c r="F15" s="112">
        <f t="shared" si="1"/>
        <v>64.040000000000006</v>
      </c>
    </row>
    <row r="16" spans="1:6" ht="45" x14ac:dyDescent="0.25">
      <c r="A16" s="108">
        <v>5</v>
      </c>
      <c r="B16" s="109" t="s">
        <v>258</v>
      </c>
      <c r="C16" s="110">
        <v>2</v>
      </c>
      <c r="D16" s="110" t="s">
        <v>247</v>
      </c>
      <c r="E16" s="111">
        <v>15.82</v>
      </c>
      <c r="F16" s="112">
        <f t="shared" si="1"/>
        <v>31.64</v>
      </c>
    </row>
    <row r="17" spans="1:6" x14ac:dyDescent="0.25">
      <c r="A17" s="169" t="s">
        <v>251</v>
      </c>
      <c r="B17" s="129"/>
      <c r="C17" s="129"/>
      <c r="D17" s="129"/>
      <c r="E17" s="130"/>
      <c r="F17" s="112">
        <f>SUM(F12:F16)</f>
        <v>145.97000000000003</v>
      </c>
    </row>
    <row r="18" spans="1:6" x14ac:dyDescent="0.25">
      <c r="A18" s="169" t="s">
        <v>252</v>
      </c>
      <c r="B18" s="129"/>
      <c r="C18" s="129"/>
      <c r="D18" s="129"/>
      <c r="E18" s="130"/>
      <c r="F18" s="112">
        <f>TRUNC(F17/12,2)</f>
        <v>12.16</v>
      </c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18:E18"/>
    <mergeCell ref="A2:F2"/>
    <mergeCell ref="A7:E7"/>
    <mergeCell ref="A8:E8"/>
    <mergeCell ref="A10:F10"/>
    <mergeCell ref="A17:E17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30" x14ac:dyDescent="0.25">
      <c r="A4" s="108">
        <v>1</v>
      </c>
      <c r="B4" s="109" t="s">
        <v>259</v>
      </c>
      <c r="C4" s="110">
        <v>3</v>
      </c>
      <c r="D4" s="110" t="s">
        <v>247</v>
      </c>
      <c r="E4" s="114">
        <v>99</v>
      </c>
      <c r="F4" s="112">
        <f t="shared" ref="F4:F7" si="0">E4*C4</f>
        <v>297</v>
      </c>
    </row>
    <row r="5" spans="1:6" ht="60" x14ac:dyDescent="0.25">
      <c r="A5" s="108">
        <v>2</v>
      </c>
      <c r="B5" s="109" t="s">
        <v>260</v>
      </c>
      <c r="C5" s="110">
        <v>3</v>
      </c>
      <c r="D5" s="110" t="s">
        <v>247</v>
      </c>
      <c r="E5" s="114">
        <v>115</v>
      </c>
      <c r="F5" s="112">
        <f t="shared" si="0"/>
        <v>345</v>
      </c>
    </row>
    <row r="6" spans="1:6" x14ac:dyDescent="0.25">
      <c r="A6" s="108">
        <v>3</v>
      </c>
      <c r="B6" s="109" t="s">
        <v>261</v>
      </c>
      <c r="C6" s="110">
        <v>2</v>
      </c>
      <c r="D6" s="110" t="s">
        <v>249</v>
      </c>
      <c r="E6" s="115">
        <v>180</v>
      </c>
      <c r="F6" s="112">
        <f t="shared" si="0"/>
        <v>360</v>
      </c>
    </row>
    <row r="7" spans="1:6" ht="60" x14ac:dyDescent="0.25">
      <c r="A7" s="108">
        <v>4</v>
      </c>
      <c r="B7" s="109" t="s">
        <v>250</v>
      </c>
      <c r="C7" s="110">
        <v>1</v>
      </c>
      <c r="D7" s="110" t="s">
        <v>247</v>
      </c>
      <c r="E7" s="116">
        <v>25.27</v>
      </c>
      <c r="F7" s="112">
        <f t="shared" si="0"/>
        <v>25.27</v>
      </c>
    </row>
    <row r="8" spans="1:6" x14ac:dyDescent="0.25">
      <c r="A8" s="169" t="s">
        <v>251</v>
      </c>
      <c r="B8" s="129"/>
      <c r="C8" s="129"/>
      <c r="D8" s="129"/>
      <c r="E8" s="130"/>
      <c r="F8" s="112">
        <f>SUM(F4:F7)</f>
        <v>1027.27</v>
      </c>
    </row>
    <row r="9" spans="1:6" x14ac:dyDescent="0.25">
      <c r="A9" s="169" t="s">
        <v>252</v>
      </c>
      <c r="B9" s="129"/>
      <c r="C9" s="129"/>
      <c r="D9" s="129"/>
      <c r="E9" s="130"/>
      <c r="F9" s="112">
        <f>TRUNC(F8/12,2)</f>
        <v>85.6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2:F2"/>
    <mergeCell ref="A8:E8"/>
    <mergeCell ref="A9:E9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30" x14ac:dyDescent="0.25">
      <c r="A4" s="108">
        <v>1</v>
      </c>
      <c r="B4" s="109" t="s">
        <v>259</v>
      </c>
      <c r="C4" s="110">
        <v>3</v>
      </c>
      <c r="D4" s="110" t="s">
        <v>247</v>
      </c>
      <c r="E4" s="114">
        <v>99</v>
      </c>
      <c r="F4" s="112">
        <f t="shared" ref="F4:F7" si="0">E4*C4</f>
        <v>297</v>
      </c>
    </row>
    <row r="5" spans="1:6" ht="60" x14ac:dyDescent="0.25">
      <c r="A5" s="108">
        <v>2</v>
      </c>
      <c r="B5" s="109" t="s">
        <v>260</v>
      </c>
      <c r="C5" s="110">
        <v>3</v>
      </c>
      <c r="D5" s="110" t="s">
        <v>247</v>
      </c>
      <c r="E5" s="114">
        <v>115</v>
      </c>
      <c r="F5" s="112">
        <f t="shared" si="0"/>
        <v>345</v>
      </c>
    </row>
    <row r="6" spans="1:6" x14ac:dyDescent="0.25">
      <c r="A6" s="108">
        <v>3</v>
      </c>
      <c r="B6" s="109" t="s">
        <v>261</v>
      </c>
      <c r="C6" s="110">
        <v>2</v>
      </c>
      <c r="D6" s="110" t="s">
        <v>249</v>
      </c>
      <c r="E6" s="115">
        <v>180</v>
      </c>
      <c r="F6" s="112">
        <f t="shared" si="0"/>
        <v>360</v>
      </c>
    </row>
    <row r="7" spans="1:6" ht="60" x14ac:dyDescent="0.25">
      <c r="A7" s="108">
        <v>4</v>
      </c>
      <c r="B7" s="109" t="s">
        <v>250</v>
      </c>
      <c r="C7" s="110">
        <v>1</v>
      </c>
      <c r="D7" s="110" t="s">
        <v>247</v>
      </c>
      <c r="E7" s="116">
        <v>25.27</v>
      </c>
      <c r="F7" s="112">
        <f t="shared" si="0"/>
        <v>25.27</v>
      </c>
    </row>
    <row r="8" spans="1:6" x14ac:dyDescent="0.25">
      <c r="A8" s="169" t="s">
        <v>251</v>
      </c>
      <c r="B8" s="129"/>
      <c r="C8" s="129"/>
      <c r="D8" s="129"/>
      <c r="E8" s="130"/>
      <c r="F8" s="112">
        <f>SUM(F4:F7)</f>
        <v>1027.27</v>
      </c>
    </row>
    <row r="9" spans="1:6" x14ac:dyDescent="0.25">
      <c r="A9" s="169" t="s">
        <v>252</v>
      </c>
      <c r="B9" s="129"/>
      <c r="C9" s="129"/>
      <c r="D9" s="129"/>
      <c r="E9" s="130"/>
      <c r="F9" s="112">
        <f>TRUNC(F8/12,2)</f>
        <v>85.6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2:F2"/>
    <mergeCell ref="A8:E8"/>
    <mergeCell ref="A9:E9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K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11" x14ac:dyDescent="0.25">
      <c r="A2" s="170" t="s">
        <v>242</v>
      </c>
      <c r="B2" s="129"/>
      <c r="C2" s="129"/>
      <c r="D2" s="129"/>
      <c r="E2" s="129"/>
      <c r="F2" s="130"/>
    </row>
    <row r="3" spans="1:11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11" ht="90" x14ac:dyDescent="0.25">
      <c r="A4" s="108">
        <v>1</v>
      </c>
      <c r="B4" s="109" t="s">
        <v>262</v>
      </c>
      <c r="C4" s="110">
        <v>3</v>
      </c>
      <c r="D4" s="110" t="s">
        <v>247</v>
      </c>
      <c r="E4" s="116">
        <v>297.75</v>
      </c>
      <c r="F4" s="117">
        <f t="shared" ref="F4:F6" si="0">E4*C4</f>
        <v>893.25</v>
      </c>
      <c r="K4" s="118" t="s">
        <v>263</v>
      </c>
    </row>
    <row r="5" spans="1:11" ht="120" x14ac:dyDescent="0.25">
      <c r="A5" s="108">
        <v>2</v>
      </c>
      <c r="B5" s="109" t="s">
        <v>264</v>
      </c>
      <c r="C5" s="110">
        <v>2</v>
      </c>
      <c r="D5" s="110" t="s">
        <v>249</v>
      </c>
      <c r="E5" s="116">
        <v>67.959999999999994</v>
      </c>
      <c r="F5" s="117">
        <f t="shared" si="0"/>
        <v>135.91999999999999</v>
      </c>
    </row>
    <row r="6" spans="1:11" ht="60" x14ac:dyDescent="0.25">
      <c r="A6" s="108">
        <v>3</v>
      </c>
      <c r="B6" s="109" t="s">
        <v>250</v>
      </c>
      <c r="C6" s="110">
        <v>1</v>
      </c>
      <c r="D6" s="110" t="s">
        <v>247</v>
      </c>
      <c r="E6" s="116">
        <v>25.27</v>
      </c>
      <c r="F6" s="112">
        <f t="shared" si="0"/>
        <v>25.27</v>
      </c>
    </row>
    <row r="7" spans="1:11" x14ac:dyDescent="0.25">
      <c r="A7" s="169" t="s">
        <v>251</v>
      </c>
      <c r="B7" s="129"/>
      <c r="C7" s="129"/>
      <c r="D7" s="129"/>
      <c r="E7" s="130"/>
      <c r="F7" s="117">
        <f>SUM(F4:F6)</f>
        <v>1054.44</v>
      </c>
    </row>
    <row r="8" spans="1:11" x14ac:dyDescent="0.25">
      <c r="A8" s="169" t="s">
        <v>252</v>
      </c>
      <c r="B8" s="129"/>
      <c r="C8" s="129"/>
      <c r="D8" s="129"/>
      <c r="E8" s="130"/>
      <c r="F8" s="117">
        <f>TRUNC(F7/12,2)</f>
        <v>87.87</v>
      </c>
    </row>
    <row r="10" spans="1:11" x14ac:dyDescent="0.25">
      <c r="A10" s="170" t="s">
        <v>253</v>
      </c>
      <c r="B10" s="129"/>
      <c r="C10" s="129"/>
      <c r="D10" s="129"/>
      <c r="E10" s="129"/>
      <c r="F10" s="130"/>
    </row>
    <row r="11" spans="1:11" x14ac:dyDescent="0.25">
      <c r="A11" s="107" t="s">
        <v>2</v>
      </c>
      <c r="B11" s="107" t="s">
        <v>3</v>
      </c>
      <c r="C11" s="107" t="s">
        <v>5</v>
      </c>
      <c r="D11" s="107" t="s">
        <v>243</v>
      </c>
      <c r="E11" s="107" t="s">
        <v>244</v>
      </c>
      <c r="F11" s="107" t="s">
        <v>245</v>
      </c>
    </row>
    <row r="12" spans="1:11" ht="60" x14ac:dyDescent="0.25">
      <c r="A12" s="108">
        <v>1</v>
      </c>
      <c r="B12" s="109" t="s">
        <v>265</v>
      </c>
      <c r="C12" s="110">
        <v>1</v>
      </c>
      <c r="D12" s="110" t="s">
        <v>247</v>
      </c>
      <c r="E12" s="116">
        <v>42</v>
      </c>
      <c r="F12" s="117">
        <f t="shared" ref="F12:F22" si="1">E12*C12</f>
        <v>42</v>
      </c>
    </row>
    <row r="13" spans="1:11" ht="30" x14ac:dyDescent="0.25">
      <c r="A13" s="108">
        <v>2</v>
      </c>
      <c r="B13" s="109" t="s">
        <v>255</v>
      </c>
      <c r="C13" s="110">
        <v>2</v>
      </c>
      <c r="D13" s="110" t="s">
        <v>247</v>
      </c>
      <c r="E13" s="116">
        <v>6.9</v>
      </c>
      <c r="F13" s="117">
        <f t="shared" si="1"/>
        <v>13.8</v>
      </c>
    </row>
    <row r="14" spans="1:11" ht="60" x14ac:dyDescent="0.25">
      <c r="A14" s="108">
        <v>3</v>
      </c>
      <c r="B14" s="109" t="s">
        <v>266</v>
      </c>
      <c r="C14" s="110">
        <v>40</v>
      </c>
      <c r="D14" s="110" t="s">
        <v>247</v>
      </c>
      <c r="E14" s="116">
        <v>5.24</v>
      </c>
      <c r="F14" s="117">
        <f t="shared" si="1"/>
        <v>209.60000000000002</v>
      </c>
    </row>
    <row r="15" spans="1:11" ht="75" x14ac:dyDescent="0.25">
      <c r="A15" s="108">
        <v>4</v>
      </c>
      <c r="B15" s="109" t="s">
        <v>267</v>
      </c>
      <c r="C15" s="110">
        <v>1</v>
      </c>
      <c r="D15" s="110" t="s">
        <v>247</v>
      </c>
      <c r="E15" s="116">
        <v>250</v>
      </c>
      <c r="F15" s="117">
        <f t="shared" si="1"/>
        <v>250</v>
      </c>
    </row>
    <row r="16" spans="1:11" ht="75" x14ac:dyDescent="0.25">
      <c r="A16" s="108">
        <v>5</v>
      </c>
      <c r="B16" s="109" t="s">
        <v>268</v>
      </c>
      <c r="C16" s="110">
        <v>1</v>
      </c>
      <c r="D16" s="110" t="s">
        <v>247</v>
      </c>
      <c r="E16" s="116">
        <v>200.69</v>
      </c>
      <c r="F16" s="117">
        <f t="shared" si="1"/>
        <v>200.69</v>
      </c>
    </row>
    <row r="17" spans="1:6" ht="60" x14ac:dyDescent="0.25">
      <c r="A17" s="108">
        <v>6</v>
      </c>
      <c r="B17" s="109" t="s">
        <v>269</v>
      </c>
      <c r="C17" s="110">
        <v>1</v>
      </c>
      <c r="D17" s="110" t="s">
        <v>249</v>
      </c>
      <c r="E17" s="116">
        <v>255.42</v>
      </c>
      <c r="F17" s="117">
        <f t="shared" si="1"/>
        <v>255.42</v>
      </c>
    </row>
    <row r="18" spans="1:6" ht="135" x14ac:dyDescent="0.25">
      <c r="A18" s="108">
        <v>7</v>
      </c>
      <c r="B18" s="109" t="s">
        <v>270</v>
      </c>
      <c r="C18" s="110">
        <v>1</v>
      </c>
      <c r="D18" s="110" t="s">
        <v>247</v>
      </c>
      <c r="E18" s="116">
        <v>249.8</v>
      </c>
      <c r="F18" s="117">
        <f t="shared" si="1"/>
        <v>249.8</v>
      </c>
    </row>
    <row r="19" spans="1:6" ht="45" x14ac:dyDescent="0.25">
      <c r="A19" s="108">
        <v>8</v>
      </c>
      <c r="B19" s="109" t="s">
        <v>271</v>
      </c>
      <c r="C19" s="110">
        <v>1</v>
      </c>
      <c r="D19" s="110" t="s">
        <v>247</v>
      </c>
      <c r="E19" s="116">
        <v>288.89999999999998</v>
      </c>
      <c r="F19" s="117">
        <f t="shared" si="1"/>
        <v>288.89999999999998</v>
      </c>
    </row>
    <row r="20" spans="1:6" ht="60" x14ac:dyDescent="0.25">
      <c r="A20" s="108">
        <v>9</v>
      </c>
      <c r="B20" s="109" t="s">
        <v>272</v>
      </c>
      <c r="C20" s="110">
        <v>2</v>
      </c>
      <c r="D20" s="110" t="s">
        <v>249</v>
      </c>
      <c r="E20" s="116">
        <v>564.07000000000005</v>
      </c>
      <c r="F20" s="117">
        <f t="shared" si="1"/>
        <v>1128.1400000000001</v>
      </c>
    </row>
    <row r="21" spans="1:6" ht="15.75" customHeight="1" x14ac:dyDescent="0.25">
      <c r="A21" s="108">
        <v>10</v>
      </c>
      <c r="B21" s="109" t="s">
        <v>273</v>
      </c>
      <c r="C21" s="110">
        <v>2</v>
      </c>
      <c r="D21" s="110" t="s">
        <v>249</v>
      </c>
      <c r="E21" s="116">
        <v>9.17</v>
      </c>
      <c r="F21" s="117">
        <f t="shared" si="1"/>
        <v>18.34</v>
      </c>
    </row>
    <row r="22" spans="1:6" ht="15.75" customHeight="1" x14ac:dyDescent="0.25">
      <c r="A22" s="108">
        <v>11</v>
      </c>
      <c r="B22" s="109" t="s">
        <v>274</v>
      </c>
      <c r="C22" s="110">
        <v>2</v>
      </c>
      <c r="D22" s="110" t="s">
        <v>249</v>
      </c>
      <c r="E22" s="116">
        <v>37.58</v>
      </c>
      <c r="F22" s="117">
        <f t="shared" si="1"/>
        <v>75.16</v>
      </c>
    </row>
    <row r="23" spans="1:6" ht="15.75" customHeight="1" x14ac:dyDescent="0.25">
      <c r="A23" s="169" t="s">
        <v>251</v>
      </c>
      <c r="B23" s="129"/>
      <c r="C23" s="129"/>
      <c r="D23" s="129"/>
      <c r="E23" s="130"/>
      <c r="F23" s="117">
        <f>SUM(F12:F22)</f>
        <v>2731.8500000000004</v>
      </c>
    </row>
    <row r="24" spans="1:6" ht="15.75" customHeight="1" x14ac:dyDescent="0.25">
      <c r="A24" s="169" t="s">
        <v>252</v>
      </c>
      <c r="B24" s="129"/>
      <c r="C24" s="129"/>
      <c r="D24" s="129"/>
      <c r="E24" s="130"/>
      <c r="F24" s="117">
        <f>TRUNC(F23/12,2)</f>
        <v>227.65</v>
      </c>
    </row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24:E24"/>
    <mergeCell ref="A2:F2"/>
    <mergeCell ref="A7:E7"/>
    <mergeCell ref="A8:E8"/>
    <mergeCell ref="A10:F10"/>
    <mergeCell ref="A23:E23"/>
  </mergeCells>
  <pageMargins left="0.51180555555555596" right="0.51180555555555596" top="0.78680555555555598" bottom="0.78680555555555598" header="0" footer="0"/>
  <pageSetup paperSize="9" scale="67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45" x14ac:dyDescent="0.25">
      <c r="A4" s="108">
        <v>1</v>
      </c>
      <c r="B4" s="109" t="s">
        <v>275</v>
      </c>
      <c r="C4" s="110">
        <v>3</v>
      </c>
      <c r="D4" s="110" t="s">
        <v>247</v>
      </c>
      <c r="E4" s="114">
        <v>104.9</v>
      </c>
      <c r="F4" s="117">
        <f t="shared" ref="F4:F7" si="0">E4*C4</f>
        <v>314.70000000000005</v>
      </c>
    </row>
    <row r="5" spans="1:6" ht="60" customHeight="1" x14ac:dyDescent="0.25">
      <c r="A5" s="108">
        <v>2</v>
      </c>
      <c r="B5" s="109" t="s">
        <v>276</v>
      </c>
      <c r="C5" s="110">
        <v>3</v>
      </c>
      <c r="D5" s="110" t="s">
        <v>247</v>
      </c>
      <c r="E5" s="114">
        <v>126.44</v>
      </c>
      <c r="F5" s="117">
        <f t="shared" si="0"/>
        <v>379.32</v>
      </c>
    </row>
    <row r="6" spans="1:6" x14ac:dyDescent="0.25">
      <c r="A6" s="108">
        <v>3</v>
      </c>
      <c r="B6" s="109" t="s">
        <v>261</v>
      </c>
      <c r="C6" s="110">
        <v>2</v>
      </c>
      <c r="D6" s="110" t="s">
        <v>249</v>
      </c>
      <c r="E6" s="115">
        <v>180</v>
      </c>
      <c r="F6" s="112">
        <f t="shared" si="0"/>
        <v>360</v>
      </c>
    </row>
    <row r="7" spans="1:6" ht="60" customHeight="1" x14ac:dyDescent="0.25">
      <c r="A7" s="108">
        <v>4</v>
      </c>
      <c r="B7" s="109" t="s">
        <v>250</v>
      </c>
      <c r="C7" s="110">
        <v>1</v>
      </c>
      <c r="D7" s="110" t="s">
        <v>247</v>
      </c>
      <c r="E7" s="116">
        <v>25.27</v>
      </c>
      <c r="F7" s="112">
        <f t="shared" si="0"/>
        <v>25.27</v>
      </c>
    </row>
    <row r="8" spans="1:6" x14ac:dyDescent="0.25">
      <c r="A8" s="169" t="s">
        <v>251</v>
      </c>
      <c r="B8" s="129"/>
      <c r="C8" s="129"/>
      <c r="D8" s="129"/>
      <c r="E8" s="130"/>
      <c r="F8" s="117">
        <f>SUM(F4:F7)</f>
        <v>1079.29</v>
      </c>
    </row>
    <row r="9" spans="1:6" x14ac:dyDescent="0.25">
      <c r="A9" s="169" t="s">
        <v>252</v>
      </c>
      <c r="B9" s="129"/>
      <c r="C9" s="129"/>
      <c r="D9" s="129"/>
      <c r="E9" s="130"/>
      <c r="F9" s="117">
        <f>TRUNC(F8/12,2)</f>
        <v>89.94</v>
      </c>
    </row>
    <row r="11" spans="1:6" x14ac:dyDescent="0.25">
      <c r="A11" s="170" t="s">
        <v>253</v>
      </c>
      <c r="B11" s="129"/>
      <c r="C11" s="129"/>
      <c r="D11" s="129"/>
      <c r="E11" s="129"/>
      <c r="F11" s="130"/>
    </row>
    <row r="12" spans="1:6" x14ac:dyDescent="0.25">
      <c r="A12" s="107" t="s">
        <v>2</v>
      </c>
      <c r="B12" s="107" t="s">
        <v>3</v>
      </c>
      <c r="C12" s="107" t="s">
        <v>5</v>
      </c>
      <c r="D12" s="107" t="s">
        <v>243</v>
      </c>
      <c r="E12" s="107" t="s">
        <v>244</v>
      </c>
      <c r="F12" s="107" t="s">
        <v>245</v>
      </c>
    </row>
    <row r="13" spans="1:6" ht="45" x14ac:dyDescent="0.25">
      <c r="A13" s="108">
        <v>1</v>
      </c>
      <c r="B13" s="109" t="s">
        <v>258</v>
      </c>
      <c r="C13" s="110">
        <v>2</v>
      </c>
      <c r="D13" s="110" t="s">
        <v>247</v>
      </c>
      <c r="E13" s="116">
        <v>15.82</v>
      </c>
      <c r="F13" s="117">
        <f>E13*C13</f>
        <v>31.64</v>
      </c>
    </row>
    <row r="14" spans="1:6" x14ac:dyDescent="0.25">
      <c r="A14" s="169" t="s">
        <v>251</v>
      </c>
      <c r="B14" s="129"/>
      <c r="C14" s="129"/>
      <c r="D14" s="129"/>
      <c r="E14" s="130"/>
      <c r="F14" s="117">
        <f>SUM(F13)</f>
        <v>31.64</v>
      </c>
    </row>
    <row r="15" spans="1:6" x14ac:dyDescent="0.25">
      <c r="A15" s="169" t="s">
        <v>252</v>
      </c>
      <c r="B15" s="129"/>
      <c r="C15" s="129"/>
      <c r="D15" s="129"/>
      <c r="E15" s="130"/>
      <c r="F15" s="117">
        <f>TRUNC(F14/12,2)</f>
        <v>2.63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15:E15"/>
    <mergeCell ref="A2:F2"/>
    <mergeCell ref="A8:E8"/>
    <mergeCell ref="A9:E9"/>
    <mergeCell ref="A11:F11"/>
    <mergeCell ref="A14:E14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30" x14ac:dyDescent="0.25">
      <c r="A4" s="108">
        <v>1</v>
      </c>
      <c r="B4" s="109" t="s">
        <v>259</v>
      </c>
      <c r="C4" s="110">
        <v>3</v>
      </c>
      <c r="D4" s="110" t="s">
        <v>247</v>
      </c>
      <c r="E4" s="114">
        <v>99</v>
      </c>
      <c r="F4" s="117">
        <f t="shared" ref="F4:F7" si="0">E4*C4</f>
        <v>297</v>
      </c>
    </row>
    <row r="5" spans="1:6" ht="60" x14ac:dyDescent="0.25">
      <c r="A5" s="108">
        <v>2</v>
      </c>
      <c r="B5" s="109" t="s">
        <v>260</v>
      </c>
      <c r="C5" s="110">
        <v>3</v>
      </c>
      <c r="D5" s="110" t="s">
        <v>247</v>
      </c>
      <c r="E5" s="114">
        <v>115</v>
      </c>
      <c r="F5" s="117">
        <f t="shared" si="0"/>
        <v>345</v>
      </c>
    </row>
    <row r="6" spans="1:6" x14ac:dyDescent="0.25">
      <c r="A6" s="108">
        <v>3</v>
      </c>
      <c r="B6" s="109" t="s">
        <v>261</v>
      </c>
      <c r="C6" s="110">
        <v>2</v>
      </c>
      <c r="D6" s="110" t="s">
        <v>249</v>
      </c>
      <c r="E6" s="115">
        <v>180</v>
      </c>
      <c r="F6" s="112">
        <f t="shared" si="0"/>
        <v>360</v>
      </c>
    </row>
    <row r="7" spans="1:6" ht="60" x14ac:dyDescent="0.25">
      <c r="A7" s="108">
        <v>4</v>
      </c>
      <c r="B7" s="109" t="s">
        <v>250</v>
      </c>
      <c r="C7" s="110">
        <v>1</v>
      </c>
      <c r="D7" s="110" t="s">
        <v>247</v>
      </c>
      <c r="E7" s="116">
        <v>25.27</v>
      </c>
      <c r="F7" s="112">
        <f t="shared" si="0"/>
        <v>25.27</v>
      </c>
    </row>
    <row r="8" spans="1:6" x14ac:dyDescent="0.25">
      <c r="A8" s="169" t="s">
        <v>251</v>
      </c>
      <c r="B8" s="129"/>
      <c r="C8" s="129"/>
      <c r="D8" s="129"/>
      <c r="E8" s="130"/>
      <c r="F8" s="117">
        <f>SUM(F4:F7)</f>
        <v>1027.27</v>
      </c>
    </row>
    <row r="9" spans="1:6" x14ac:dyDescent="0.25">
      <c r="A9" s="169" t="s">
        <v>252</v>
      </c>
      <c r="B9" s="129"/>
      <c r="C9" s="129"/>
      <c r="D9" s="129"/>
      <c r="E9" s="130"/>
      <c r="F9" s="117">
        <f>TRUNC(F8/12,2)</f>
        <v>85.6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2:F2"/>
    <mergeCell ref="A8:E8"/>
    <mergeCell ref="A9:E9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60" x14ac:dyDescent="0.25">
      <c r="A4" s="108">
        <v>1</v>
      </c>
      <c r="B4" s="109" t="s">
        <v>246</v>
      </c>
      <c r="C4" s="110">
        <v>3</v>
      </c>
      <c r="D4" s="110" t="s">
        <v>247</v>
      </c>
      <c r="E4" s="116">
        <v>129.9</v>
      </c>
      <c r="F4" s="117">
        <f t="shared" ref="F4:F6" si="0">E4*C4</f>
        <v>389.70000000000005</v>
      </c>
    </row>
    <row r="5" spans="1:6" ht="30" x14ac:dyDescent="0.25">
      <c r="A5" s="108">
        <v>2</v>
      </c>
      <c r="B5" s="109" t="s">
        <v>248</v>
      </c>
      <c r="C5" s="110">
        <v>2</v>
      </c>
      <c r="D5" s="110" t="s">
        <v>249</v>
      </c>
      <c r="E5" s="116">
        <v>96</v>
      </c>
      <c r="F5" s="117">
        <f t="shared" si="0"/>
        <v>192</v>
      </c>
    </row>
    <row r="6" spans="1:6" ht="60" x14ac:dyDescent="0.25">
      <c r="A6" s="108">
        <v>3</v>
      </c>
      <c r="B6" s="109" t="s">
        <v>250</v>
      </c>
      <c r="C6" s="110">
        <v>1</v>
      </c>
      <c r="D6" s="110" t="s">
        <v>247</v>
      </c>
      <c r="E6" s="116">
        <v>25.27</v>
      </c>
      <c r="F6" s="112">
        <f t="shared" si="0"/>
        <v>25.27</v>
      </c>
    </row>
    <row r="7" spans="1:6" x14ac:dyDescent="0.25">
      <c r="A7" s="169" t="s">
        <v>251</v>
      </c>
      <c r="B7" s="129"/>
      <c r="C7" s="129"/>
      <c r="D7" s="129"/>
      <c r="E7" s="130"/>
      <c r="F7" s="117">
        <f>SUM(F4:F6)</f>
        <v>606.97</v>
      </c>
    </row>
    <row r="8" spans="1:6" x14ac:dyDescent="0.25">
      <c r="A8" s="169" t="s">
        <v>252</v>
      </c>
      <c r="B8" s="129"/>
      <c r="C8" s="129"/>
      <c r="D8" s="129"/>
      <c r="E8" s="130"/>
      <c r="F8" s="117">
        <f>TRUNC(F7/12,2)</f>
        <v>50.58</v>
      </c>
    </row>
    <row r="10" spans="1:6" x14ac:dyDescent="0.25">
      <c r="A10" s="170" t="s">
        <v>253</v>
      </c>
      <c r="B10" s="129"/>
      <c r="C10" s="129"/>
      <c r="D10" s="129"/>
      <c r="E10" s="129"/>
      <c r="F10" s="130"/>
    </row>
    <row r="11" spans="1:6" x14ac:dyDescent="0.25">
      <c r="A11" s="107" t="s">
        <v>2</v>
      </c>
      <c r="B11" s="107" t="s">
        <v>3</v>
      </c>
      <c r="C11" s="107" t="s">
        <v>5</v>
      </c>
      <c r="D11" s="107" t="s">
        <v>243</v>
      </c>
      <c r="E11" s="107" t="s">
        <v>244</v>
      </c>
      <c r="F11" s="107" t="s">
        <v>245</v>
      </c>
    </row>
    <row r="12" spans="1:6" ht="60" x14ac:dyDescent="0.25">
      <c r="A12" s="108">
        <v>1</v>
      </c>
      <c r="B12" s="109" t="s">
        <v>254</v>
      </c>
      <c r="C12" s="110">
        <v>1</v>
      </c>
      <c r="D12" s="110" t="s">
        <v>247</v>
      </c>
      <c r="E12" s="116">
        <v>18.489999999999998</v>
      </c>
      <c r="F12" s="117">
        <f t="shared" ref="F12:F17" si="1">E12*C12</f>
        <v>18.489999999999998</v>
      </c>
    </row>
    <row r="13" spans="1:6" ht="30" x14ac:dyDescent="0.25">
      <c r="A13" s="108">
        <v>2</v>
      </c>
      <c r="B13" s="109" t="s">
        <v>255</v>
      </c>
      <c r="C13" s="110">
        <v>2</v>
      </c>
      <c r="D13" s="110" t="s">
        <v>247</v>
      </c>
      <c r="E13" s="116">
        <v>6.9</v>
      </c>
      <c r="F13" s="117">
        <f t="shared" si="1"/>
        <v>13.8</v>
      </c>
    </row>
    <row r="14" spans="1:6" ht="60" x14ac:dyDescent="0.25">
      <c r="A14" s="108">
        <v>3</v>
      </c>
      <c r="B14" s="109" t="s">
        <v>266</v>
      </c>
      <c r="C14" s="110">
        <v>40</v>
      </c>
      <c r="D14" s="110" t="s">
        <v>247</v>
      </c>
      <c r="E14" s="116">
        <v>5.24</v>
      </c>
      <c r="F14" s="117">
        <f t="shared" si="1"/>
        <v>209.60000000000002</v>
      </c>
    </row>
    <row r="15" spans="1:6" ht="60" x14ac:dyDescent="0.25">
      <c r="A15" s="108">
        <v>4</v>
      </c>
      <c r="B15" s="109" t="s">
        <v>256</v>
      </c>
      <c r="C15" s="110">
        <v>6</v>
      </c>
      <c r="D15" s="110" t="s">
        <v>247</v>
      </c>
      <c r="E15" s="116">
        <v>3</v>
      </c>
      <c r="F15" s="117">
        <f t="shared" si="1"/>
        <v>18</v>
      </c>
    </row>
    <row r="16" spans="1:6" ht="30" x14ac:dyDescent="0.25">
      <c r="A16" s="108">
        <v>5</v>
      </c>
      <c r="B16" s="109" t="s">
        <v>257</v>
      </c>
      <c r="C16" s="110">
        <v>4</v>
      </c>
      <c r="D16" s="110" t="s">
        <v>249</v>
      </c>
      <c r="E16" s="116">
        <v>16.010000000000002</v>
      </c>
      <c r="F16" s="117">
        <f t="shared" si="1"/>
        <v>64.040000000000006</v>
      </c>
    </row>
    <row r="17" spans="1:6" ht="45" x14ac:dyDescent="0.25">
      <c r="A17" s="108">
        <v>6</v>
      </c>
      <c r="B17" s="109" t="s">
        <v>258</v>
      </c>
      <c r="C17" s="110">
        <v>2</v>
      </c>
      <c r="D17" s="110" t="s">
        <v>247</v>
      </c>
      <c r="E17" s="116">
        <v>15.82</v>
      </c>
      <c r="F17" s="117">
        <f t="shared" si="1"/>
        <v>31.64</v>
      </c>
    </row>
    <row r="18" spans="1:6" x14ac:dyDescent="0.25">
      <c r="A18" s="169" t="s">
        <v>251</v>
      </c>
      <c r="B18" s="129"/>
      <c r="C18" s="129"/>
      <c r="D18" s="129"/>
      <c r="E18" s="130"/>
      <c r="F18" s="117">
        <f>SUM(F12:F17)</f>
        <v>355.57</v>
      </c>
    </row>
    <row r="19" spans="1:6" x14ac:dyDescent="0.25">
      <c r="A19" s="169" t="s">
        <v>252</v>
      </c>
      <c r="B19" s="129"/>
      <c r="C19" s="129"/>
      <c r="D19" s="129"/>
      <c r="E19" s="130"/>
      <c r="F19" s="117">
        <f>TRUNC(F18/12,2)</f>
        <v>29.63</v>
      </c>
    </row>
    <row r="21" spans="1:6" ht="15.75" customHeight="1" x14ac:dyDescent="0.25"/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6">
    <mergeCell ref="A19:E19"/>
    <mergeCell ref="A2:F2"/>
    <mergeCell ref="A7:E7"/>
    <mergeCell ref="A8:E8"/>
    <mergeCell ref="A10:F10"/>
    <mergeCell ref="A18:E18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1000"/>
  <sheetViews>
    <sheetView workbookViewId="0"/>
  </sheetViews>
  <sheetFormatPr defaultColWidth="14.42578125" defaultRowHeight="15" customHeight="1" x14ac:dyDescent="0.25"/>
  <cols>
    <col min="1" max="1" width="5.42578125" customWidth="1"/>
    <col min="2" max="2" width="26.42578125" customWidth="1"/>
    <col min="3" max="3" width="13.140625" customWidth="1"/>
    <col min="4" max="4" width="14.140625" customWidth="1"/>
    <col min="5" max="5" width="16.5703125" customWidth="1"/>
    <col min="6" max="6" width="17.28515625" customWidth="1"/>
    <col min="7" max="26" width="9" customWidth="1"/>
  </cols>
  <sheetData>
    <row r="2" spans="1:6" x14ac:dyDescent="0.25">
      <c r="A2" s="170" t="s">
        <v>242</v>
      </c>
      <c r="B2" s="129"/>
      <c r="C2" s="129"/>
      <c r="D2" s="129"/>
      <c r="E2" s="129"/>
      <c r="F2" s="130"/>
    </row>
    <row r="3" spans="1:6" x14ac:dyDescent="0.25">
      <c r="A3" s="107" t="s">
        <v>2</v>
      </c>
      <c r="B3" s="107" t="s">
        <v>3</v>
      </c>
      <c r="C3" s="107" t="s">
        <v>5</v>
      </c>
      <c r="D3" s="107" t="s">
        <v>243</v>
      </c>
      <c r="E3" s="107" t="s">
        <v>244</v>
      </c>
      <c r="F3" s="107" t="s">
        <v>245</v>
      </c>
    </row>
    <row r="4" spans="1:6" ht="30" x14ac:dyDescent="0.25">
      <c r="A4" s="108">
        <v>1</v>
      </c>
      <c r="B4" s="109" t="s">
        <v>259</v>
      </c>
      <c r="C4" s="110">
        <v>3</v>
      </c>
      <c r="D4" s="110" t="s">
        <v>247</v>
      </c>
      <c r="E4" s="114">
        <v>99</v>
      </c>
      <c r="F4" s="112">
        <f t="shared" ref="F4:F7" si="0">E4*C4</f>
        <v>297</v>
      </c>
    </row>
    <row r="5" spans="1:6" ht="60" x14ac:dyDescent="0.25">
      <c r="A5" s="108">
        <v>2</v>
      </c>
      <c r="B5" s="109" t="s">
        <v>260</v>
      </c>
      <c r="C5" s="110">
        <v>3</v>
      </c>
      <c r="D5" s="110" t="s">
        <v>247</v>
      </c>
      <c r="E5" s="114">
        <v>115</v>
      </c>
      <c r="F5" s="112">
        <f t="shared" si="0"/>
        <v>345</v>
      </c>
    </row>
    <row r="6" spans="1:6" x14ac:dyDescent="0.25">
      <c r="A6" s="108">
        <v>3</v>
      </c>
      <c r="B6" s="109" t="s">
        <v>261</v>
      </c>
      <c r="C6" s="110">
        <v>2</v>
      </c>
      <c r="D6" s="110" t="s">
        <v>249</v>
      </c>
      <c r="E6" s="115">
        <v>180</v>
      </c>
      <c r="F6" s="112">
        <f t="shared" si="0"/>
        <v>360</v>
      </c>
    </row>
    <row r="7" spans="1:6" ht="60" x14ac:dyDescent="0.25">
      <c r="A7" s="108">
        <v>4</v>
      </c>
      <c r="B7" s="109" t="s">
        <v>250</v>
      </c>
      <c r="C7" s="110">
        <v>1</v>
      </c>
      <c r="D7" s="110" t="s">
        <v>247</v>
      </c>
      <c r="E7" s="116">
        <v>25.27</v>
      </c>
      <c r="F7" s="112">
        <f t="shared" si="0"/>
        <v>25.27</v>
      </c>
    </row>
    <row r="8" spans="1:6" x14ac:dyDescent="0.25">
      <c r="A8" s="169" t="s">
        <v>251</v>
      </c>
      <c r="B8" s="129"/>
      <c r="C8" s="129"/>
      <c r="D8" s="129"/>
      <c r="E8" s="130"/>
      <c r="F8" s="112">
        <f>SUM(F4:F7)</f>
        <v>1027.27</v>
      </c>
    </row>
    <row r="9" spans="1:6" x14ac:dyDescent="0.25">
      <c r="A9" s="169" t="s">
        <v>252</v>
      </c>
      <c r="B9" s="129"/>
      <c r="C9" s="129"/>
      <c r="D9" s="129"/>
      <c r="E9" s="130"/>
      <c r="F9" s="112">
        <f>TRUNC(F8/12,2)</f>
        <v>85.6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3">
    <mergeCell ref="A2:F2"/>
    <mergeCell ref="A8:E8"/>
    <mergeCell ref="A9:E9"/>
  </mergeCells>
  <pageMargins left="0.51180555555555596" right="0.51180555555555596" top="0.78680555555555598" bottom="0.78680555555555598" header="0" footer="0"/>
  <pageSetup paperSize="9" scale="9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52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1520.02</v>
      </c>
      <c r="J23" s="130"/>
      <c r="L23" s="6" t="s">
        <v>54</v>
      </c>
    </row>
    <row r="24" spans="1:23" ht="26.2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56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1520.02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1520.02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126.61</v>
      </c>
      <c r="L37" s="32" t="s">
        <v>80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168.87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295.48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86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363.1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45.38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71.89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27.23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18.149999999999999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10.89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3.63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145.24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685.51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160.79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91.2012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506.54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295.48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685.51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506.54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1487.53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6.99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40.799999999999997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1.3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58.09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107.18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78" t="s">
        <v>32</v>
      </c>
      <c r="C86" s="79" t="s">
        <v>158</v>
      </c>
      <c r="D86" s="80"/>
      <c r="E86" s="80"/>
      <c r="F86" s="80"/>
      <c r="G86" s="80"/>
      <c r="H86" s="81"/>
      <c r="I86" s="82">
        <v>0</v>
      </c>
      <c r="J86" s="83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78" t="s">
        <v>35</v>
      </c>
      <c r="C87" s="79" t="s">
        <v>160</v>
      </c>
      <c r="D87" s="80"/>
      <c r="E87" s="80"/>
      <c r="F87" s="80"/>
      <c r="G87" s="80"/>
      <c r="H87" s="81"/>
      <c r="I87" s="82">
        <v>0</v>
      </c>
      <c r="J87" s="83">
        <f t="shared" si="0"/>
        <v>0</v>
      </c>
      <c r="L87" s="74" t="s">
        <v>161</v>
      </c>
    </row>
    <row r="88" spans="1:24" ht="15.75" customHeight="1" x14ac:dyDescent="0.25">
      <c r="A88" s="6"/>
      <c r="B88" s="78" t="s">
        <v>38</v>
      </c>
      <c r="C88" s="79" t="s">
        <v>162</v>
      </c>
      <c r="D88" s="80"/>
      <c r="E88" s="80"/>
      <c r="F88" s="80"/>
      <c r="G88" s="80"/>
      <c r="H88" s="81"/>
      <c r="I88" s="82">
        <v>0</v>
      </c>
      <c r="J88" s="83">
        <f t="shared" si="0"/>
        <v>0</v>
      </c>
      <c r="L88" s="74" t="s">
        <v>163</v>
      </c>
    </row>
    <row r="89" spans="1:24" ht="15.75" customHeight="1" x14ac:dyDescent="0.25">
      <c r="A89" s="6"/>
      <c r="B89" s="78" t="s">
        <v>41</v>
      </c>
      <c r="C89" s="79" t="s">
        <v>164</v>
      </c>
      <c r="D89" s="80"/>
      <c r="E89" s="80"/>
      <c r="F89" s="80"/>
      <c r="G89" s="80"/>
      <c r="H89" s="81"/>
      <c r="I89" s="82">
        <v>0</v>
      </c>
      <c r="J89" s="83">
        <f t="shared" si="0"/>
        <v>0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0</v>
      </c>
      <c r="J90" s="83">
        <f>TRUNC(SUM(J86:J89),2)</f>
        <v>0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AUX.MAN.PREDIAL'!F8</f>
        <v>50.58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>
        <f>'UNIF_EQUIP - AUX.MAN.PREDIAL'!F18</f>
        <v>12.16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62.74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47.66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47.66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23.28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107.48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179.13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405.21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1520.02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1487.53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107.18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0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62.74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3177.47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405.21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3582.68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scale="70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213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214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1520.02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215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1520.02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1520.02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126.61</v>
      </c>
      <c r="L37" s="32" t="s">
        <v>216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168.87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295.48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217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363.1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45.38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71.89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27.23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18.149999999999999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10.89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3.63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145.24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685.51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160.79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91.2012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506.54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295.48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685.51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506.54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1487.53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6.99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40.799999999999997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1.3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58.09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107.18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20" t="s">
        <v>32</v>
      </c>
      <c r="C86" s="21" t="s">
        <v>158</v>
      </c>
      <c r="D86" s="22"/>
      <c r="E86" s="22"/>
      <c r="F86" s="22"/>
      <c r="G86" s="22"/>
      <c r="H86" s="23"/>
      <c r="I86" s="106">
        <v>0</v>
      </c>
      <c r="J86" s="30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20" t="s">
        <v>35</v>
      </c>
      <c r="C87" s="21" t="s">
        <v>160</v>
      </c>
      <c r="D87" s="22"/>
      <c r="E87" s="22"/>
      <c r="F87" s="22"/>
      <c r="G87" s="22"/>
      <c r="H87" s="23"/>
      <c r="I87" s="45">
        <f>TRUNC((20*0.0126)/100,4)</f>
        <v>2.5000000000000001E-3</v>
      </c>
      <c r="J87" s="30">
        <f t="shared" si="0"/>
        <v>6.58</v>
      </c>
      <c r="L87" s="74" t="s">
        <v>161</v>
      </c>
    </row>
    <row r="88" spans="1:24" ht="15.75" customHeight="1" x14ac:dyDescent="0.25">
      <c r="A88" s="6"/>
      <c r="B88" s="20" t="s">
        <v>38</v>
      </c>
      <c r="C88" s="21" t="s">
        <v>162</v>
      </c>
      <c r="D88" s="22"/>
      <c r="E88" s="22"/>
      <c r="F88" s="22"/>
      <c r="G88" s="22"/>
      <c r="H88" s="23"/>
      <c r="I88" s="45">
        <f>TRUNC((15*0.0169)/100,4)</f>
        <v>2.5000000000000001E-3</v>
      </c>
      <c r="J88" s="30">
        <f t="shared" si="0"/>
        <v>6.58</v>
      </c>
      <c r="L88" s="74" t="s">
        <v>163</v>
      </c>
    </row>
    <row r="89" spans="1:24" ht="15.75" customHeight="1" x14ac:dyDescent="0.25">
      <c r="A89" s="6"/>
      <c r="B89" s="20" t="s">
        <v>41</v>
      </c>
      <c r="C89" s="21" t="s">
        <v>164</v>
      </c>
      <c r="D89" s="22"/>
      <c r="E89" s="22"/>
      <c r="F89" s="22"/>
      <c r="G89" s="22"/>
      <c r="H89" s="23"/>
      <c r="I89" s="45">
        <v>0.01</v>
      </c>
      <c r="J89" s="30">
        <f t="shared" si="0"/>
        <v>26.32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1.4999999999999999E-2</v>
      </c>
      <c r="J90" s="83">
        <f>TRUNC(SUM(J86:J89),2)</f>
        <v>39.479999999999997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CONTÍNUO'!F9</f>
        <v>85.6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 t="s">
        <v>21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85.6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48.59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48.59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23.74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109.58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182.64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413.14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1520.02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1487.53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107.18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39.479999999999997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85.6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3239.81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413.14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3652.95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218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1520.02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219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1520.02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1520.02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126.61</v>
      </c>
      <c r="L37" s="32" t="s">
        <v>220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168.87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295.48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221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363.1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45.38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71.89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27.23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18.149999999999999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10.89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3.63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145.24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685.51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160.79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91.2012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506.54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295.48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685.51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506.54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1487.53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6.99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40.799999999999997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1.3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58.09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107.18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78" t="s">
        <v>32</v>
      </c>
      <c r="C86" s="79" t="s">
        <v>158</v>
      </c>
      <c r="D86" s="80"/>
      <c r="E86" s="80"/>
      <c r="F86" s="80"/>
      <c r="G86" s="80"/>
      <c r="H86" s="81"/>
      <c r="I86" s="82">
        <v>0</v>
      </c>
      <c r="J86" s="83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78" t="s">
        <v>35</v>
      </c>
      <c r="C87" s="79" t="s">
        <v>160</v>
      </c>
      <c r="D87" s="80"/>
      <c r="E87" s="80"/>
      <c r="F87" s="80"/>
      <c r="G87" s="80"/>
      <c r="H87" s="81"/>
      <c r="I87" s="82">
        <v>0</v>
      </c>
      <c r="J87" s="83">
        <f t="shared" si="0"/>
        <v>0</v>
      </c>
      <c r="L87" s="74" t="s">
        <v>161</v>
      </c>
    </row>
    <row r="88" spans="1:24" ht="15.75" customHeight="1" x14ac:dyDescent="0.25">
      <c r="A88" s="6"/>
      <c r="B88" s="78" t="s">
        <v>38</v>
      </c>
      <c r="C88" s="79" t="s">
        <v>162</v>
      </c>
      <c r="D88" s="80"/>
      <c r="E88" s="80"/>
      <c r="F88" s="80"/>
      <c r="G88" s="80"/>
      <c r="H88" s="81"/>
      <c r="I88" s="82">
        <v>0</v>
      </c>
      <c r="J88" s="83">
        <f t="shared" si="0"/>
        <v>0</v>
      </c>
      <c r="L88" s="74" t="s">
        <v>163</v>
      </c>
    </row>
    <row r="89" spans="1:24" ht="15.75" customHeight="1" x14ac:dyDescent="0.25">
      <c r="A89" s="6"/>
      <c r="B89" s="78" t="s">
        <v>41</v>
      </c>
      <c r="C89" s="79" t="s">
        <v>164</v>
      </c>
      <c r="D89" s="80"/>
      <c r="E89" s="80"/>
      <c r="F89" s="80"/>
      <c r="G89" s="80"/>
      <c r="H89" s="81"/>
      <c r="I89" s="82">
        <v>0</v>
      </c>
      <c r="J89" s="83">
        <f t="shared" si="0"/>
        <v>0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0</v>
      </c>
      <c r="J90" s="83">
        <f>TRUNC(SUM(J86:J89),2)</f>
        <v>0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COPEIRO'!F9</f>
        <v>85.6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 t="s">
        <v>21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85.6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48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48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23.45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108.25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180.42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408.12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1520.02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1487.53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107.18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0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85.6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3200.33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408.12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3608.45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222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2078.5500000000002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223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2078.5500000000002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126</v>
      </c>
      <c r="G30" s="34" t="s">
        <v>68</v>
      </c>
      <c r="H30" s="36">
        <v>0.3</v>
      </c>
      <c r="I30" s="144">
        <f>IF(F30="SIM",(TRUNC((I29*H30),2)),"-")</f>
        <v>623.55999999999995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2702.11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225.08</v>
      </c>
      <c r="L37" s="32" t="s">
        <v>224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300.2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525.28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225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645.47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80.680000000000007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127.81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48.41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32.270000000000003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19.36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6.45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258.19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1218.6400000000001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127.28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124.71300000000001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473.03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525.28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1218.6400000000001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473.03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2216.9499999999998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12.43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72.53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2.3199999999999998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103.27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190.55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20" t="s">
        <v>32</v>
      </c>
      <c r="C86" s="21" t="s">
        <v>158</v>
      </c>
      <c r="D86" s="22"/>
      <c r="E86" s="22"/>
      <c r="F86" s="22"/>
      <c r="G86" s="22"/>
      <c r="H86" s="23"/>
      <c r="I86" s="106">
        <v>0</v>
      </c>
      <c r="J86" s="30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20" t="s">
        <v>35</v>
      </c>
      <c r="C87" s="21" t="s">
        <v>160</v>
      </c>
      <c r="D87" s="22"/>
      <c r="E87" s="22"/>
      <c r="F87" s="22"/>
      <c r="G87" s="22"/>
      <c r="H87" s="23"/>
      <c r="I87" s="45">
        <f>TRUNC((20*0.0126)/100,4)</f>
        <v>2.5000000000000001E-3</v>
      </c>
      <c r="J87" s="30">
        <f t="shared" si="0"/>
        <v>11.65</v>
      </c>
      <c r="L87" s="74" t="s">
        <v>161</v>
      </c>
    </row>
    <row r="88" spans="1:24" ht="15.75" customHeight="1" x14ac:dyDescent="0.25">
      <c r="A88" s="6"/>
      <c r="B88" s="20" t="s">
        <v>38</v>
      </c>
      <c r="C88" s="21" t="s">
        <v>162</v>
      </c>
      <c r="D88" s="22"/>
      <c r="E88" s="22"/>
      <c r="F88" s="22"/>
      <c r="G88" s="22"/>
      <c r="H88" s="23"/>
      <c r="I88" s="45">
        <f>TRUNC((15*0.0169)/100,4)</f>
        <v>2.5000000000000001E-3</v>
      </c>
      <c r="J88" s="30">
        <f t="shared" si="0"/>
        <v>11.65</v>
      </c>
      <c r="L88" s="74" t="s">
        <v>163</v>
      </c>
    </row>
    <row r="89" spans="1:24" ht="15.75" customHeight="1" x14ac:dyDescent="0.25">
      <c r="A89" s="6"/>
      <c r="B89" s="20" t="s">
        <v>41</v>
      </c>
      <c r="C89" s="21" t="s">
        <v>164</v>
      </c>
      <c r="D89" s="22"/>
      <c r="E89" s="22"/>
      <c r="F89" s="22"/>
      <c r="G89" s="22"/>
      <c r="H89" s="23"/>
      <c r="I89" s="45">
        <v>0.01</v>
      </c>
      <c r="J89" s="30">
        <f t="shared" si="0"/>
        <v>46.61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1.4999999999999999E-2</v>
      </c>
      <c r="J90" s="83">
        <f>TRUNC(SUM(J86:J89),2)</f>
        <v>69.91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ELETRIC. DE INST.'!F8</f>
        <v>87.87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>
        <f>'UNIF_EQUIP - ELETRIC. DE INST.'!F24</f>
        <v>227.65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315.52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82.42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82.42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40.270000000000003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185.87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309.79000000000002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700.77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2702.11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2216.9499999999998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190.55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69.91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315.52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5495.04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700.77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6195.81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226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2216.6999999999998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227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2216.6999999999998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2216.6999999999998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184.65</v>
      </c>
      <c r="L37" s="32" t="s">
        <v>228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246.27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430.92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229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529.52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66.19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104.85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39.71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26.47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15.88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5.29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211.8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999.71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118.99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133.00199999999998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464.74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430.92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999.71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464.74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1895.37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10.19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59.5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1.9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84.72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156.31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78" t="s">
        <v>32</v>
      </c>
      <c r="C86" s="79" t="s">
        <v>158</v>
      </c>
      <c r="D86" s="80"/>
      <c r="E86" s="80"/>
      <c r="F86" s="80"/>
      <c r="G86" s="80"/>
      <c r="H86" s="81"/>
      <c r="I86" s="82">
        <v>0</v>
      </c>
      <c r="J86" s="83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78" t="s">
        <v>35</v>
      </c>
      <c r="C87" s="79" t="s">
        <v>160</v>
      </c>
      <c r="D87" s="80"/>
      <c r="E87" s="80"/>
      <c r="F87" s="80"/>
      <c r="G87" s="80"/>
      <c r="H87" s="81"/>
      <c r="I87" s="82">
        <v>0</v>
      </c>
      <c r="J87" s="83">
        <f t="shared" si="0"/>
        <v>0</v>
      </c>
      <c r="L87" s="74" t="s">
        <v>161</v>
      </c>
    </row>
    <row r="88" spans="1:24" ht="15.75" customHeight="1" x14ac:dyDescent="0.25">
      <c r="A88" s="6"/>
      <c r="B88" s="78" t="s">
        <v>38</v>
      </c>
      <c r="C88" s="79" t="s">
        <v>162</v>
      </c>
      <c r="D88" s="80"/>
      <c r="E88" s="80"/>
      <c r="F88" s="80"/>
      <c r="G88" s="80"/>
      <c r="H88" s="81"/>
      <c r="I88" s="82">
        <v>0</v>
      </c>
      <c r="J88" s="83">
        <f t="shared" si="0"/>
        <v>0</v>
      </c>
      <c r="L88" s="74" t="s">
        <v>163</v>
      </c>
    </row>
    <row r="89" spans="1:24" ht="15.75" customHeight="1" x14ac:dyDescent="0.25">
      <c r="A89" s="6"/>
      <c r="B89" s="78" t="s">
        <v>41</v>
      </c>
      <c r="C89" s="79" t="s">
        <v>164</v>
      </c>
      <c r="D89" s="80"/>
      <c r="E89" s="80"/>
      <c r="F89" s="80"/>
      <c r="G89" s="80"/>
      <c r="H89" s="81"/>
      <c r="I89" s="82">
        <v>0</v>
      </c>
      <c r="J89" s="83">
        <f t="shared" si="0"/>
        <v>0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0</v>
      </c>
      <c r="J90" s="83">
        <f>TRUNC(SUM(J86:J89),2)</f>
        <v>0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MOTOR. CATEGORIA D'!F9</f>
        <v>89.94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>
        <f>'UNIF_EQUIP - MOTOR. CATEGORIA D'!F15</f>
        <v>2.63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92.57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65.41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65.41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31.96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147.51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245.85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556.14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2216.6999999999998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1895.37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156.31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0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92.57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4360.95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556.14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4917.09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230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1520.02</v>
      </c>
      <c r="J23" s="130"/>
      <c r="L23" s="6" t="s">
        <v>54</v>
      </c>
    </row>
    <row r="24" spans="1:23" ht="24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231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1520.02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1520.02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126.61</v>
      </c>
      <c r="L37" s="32" t="s">
        <v>232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168.87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295.48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233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363.1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45.38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71.89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27.23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18.149999999999999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10.89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3.63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145.24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685.51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160.79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91.2012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506.54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295.48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685.51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506.54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1487.53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6.99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40.799999999999997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1.3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58.09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107.18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78" t="s">
        <v>32</v>
      </c>
      <c r="C86" s="79" t="s">
        <v>158</v>
      </c>
      <c r="D86" s="80"/>
      <c r="E86" s="80"/>
      <c r="F86" s="80"/>
      <c r="G86" s="80"/>
      <c r="H86" s="81"/>
      <c r="I86" s="82">
        <v>0</v>
      </c>
      <c r="J86" s="83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78" t="s">
        <v>35</v>
      </c>
      <c r="C87" s="79" t="s">
        <v>160</v>
      </c>
      <c r="D87" s="80"/>
      <c r="E87" s="80"/>
      <c r="F87" s="80"/>
      <c r="G87" s="80"/>
      <c r="H87" s="81"/>
      <c r="I87" s="82">
        <v>0</v>
      </c>
      <c r="J87" s="83">
        <f t="shared" si="0"/>
        <v>0</v>
      </c>
      <c r="L87" s="74" t="s">
        <v>161</v>
      </c>
    </row>
    <row r="88" spans="1:24" ht="15.75" customHeight="1" x14ac:dyDescent="0.25">
      <c r="A88" s="6"/>
      <c r="B88" s="78" t="s">
        <v>38</v>
      </c>
      <c r="C88" s="79" t="s">
        <v>162</v>
      </c>
      <c r="D88" s="80"/>
      <c r="E88" s="80"/>
      <c r="F88" s="80"/>
      <c r="G88" s="80"/>
      <c r="H88" s="81"/>
      <c r="I88" s="82">
        <v>0</v>
      </c>
      <c r="J88" s="83">
        <f t="shared" si="0"/>
        <v>0</v>
      </c>
      <c r="L88" s="74" t="s">
        <v>163</v>
      </c>
    </row>
    <row r="89" spans="1:24" ht="15.75" customHeight="1" x14ac:dyDescent="0.25">
      <c r="A89" s="6"/>
      <c r="B89" s="78" t="s">
        <v>41</v>
      </c>
      <c r="C89" s="79" t="s">
        <v>164</v>
      </c>
      <c r="D89" s="80"/>
      <c r="E89" s="80"/>
      <c r="F89" s="80"/>
      <c r="G89" s="80"/>
      <c r="H89" s="81"/>
      <c r="I89" s="82">
        <v>0</v>
      </c>
      <c r="J89" s="83">
        <f t="shared" si="0"/>
        <v>0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0</v>
      </c>
      <c r="J90" s="83">
        <f>TRUNC(SUM(J86:J89),2)</f>
        <v>0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OPER. MÍDIA AUDIOV'!F9</f>
        <v>85.6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 t="s">
        <v>21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85.6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48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48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v>69.900000000000006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108.25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180.42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454.57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1520.02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1487.53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107.18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0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85.6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3200.33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454.57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3654.9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234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2078.5500000000002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235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2078.5500000000002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2078.5500000000002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173.14</v>
      </c>
      <c r="L37" s="32" t="s">
        <v>236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230.92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404.06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237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496.52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62.06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98.31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37.229999999999997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24.82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14.89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4.96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198.6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937.39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127.28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124.71300000000001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473.03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404.06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937.39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473.03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1814.48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9.56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55.79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1.78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79.44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146.57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78" t="s">
        <v>32</v>
      </c>
      <c r="C86" s="79" t="s">
        <v>158</v>
      </c>
      <c r="D86" s="80"/>
      <c r="E86" s="80"/>
      <c r="F86" s="80"/>
      <c r="G86" s="80"/>
      <c r="H86" s="81"/>
      <c r="I86" s="82">
        <v>0</v>
      </c>
      <c r="J86" s="83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78" t="s">
        <v>35</v>
      </c>
      <c r="C87" s="79" t="s">
        <v>160</v>
      </c>
      <c r="D87" s="80"/>
      <c r="E87" s="80"/>
      <c r="F87" s="80"/>
      <c r="G87" s="80"/>
      <c r="H87" s="81"/>
      <c r="I87" s="82">
        <v>0</v>
      </c>
      <c r="J87" s="83">
        <f t="shared" si="0"/>
        <v>0</v>
      </c>
      <c r="L87" s="74" t="s">
        <v>161</v>
      </c>
    </row>
    <row r="88" spans="1:24" ht="15.75" customHeight="1" x14ac:dyDescent="0.25">
      <c r="A88" s="6"/>
      <c r="B88" s="78" t="s">
        <v>38</v>
      </c>
      <c r="C88" s="79" t="s">
        <v>162</v>
      </c>
      <c r="D88" s="80"/>
      <c r="E88" s="80"/>
      <c r="F88" s="80"/>
      <c r="G88" s="80"/>
      <c r="H88" s="81"/>
      <c r="I88" s="82">
        <v>0</v>
      </c>
      <c r="J88" s="83">
        <f t="shared" si="0"/>
        <v>0</v>
      </c>
      <c r="L88" s="74" t="s">
        <v>163</v>
      </c>
    </row>
    <row r="89" spans="1:24" ht="15.75" customHeight="1" x14ac:dyDescent="0.25">
      <c r="A89" s="6"/>
      <c r="B89" s="78" t="s">
        <v>41</v>
      </c>
      <c r="C89" s="79" t="s">
        <v>164</v>
      </c>
      <c r="D89" s="80"/>
      <c r="E89" s="80"/>
      <c r="F89" s="80"/>
      <c r="G89" s="80"/>
      <c r="H89" s="81"/>
      <c r="I89" s="82">
        <v>0</v>
      </c>
      <c r="J89" s="83">
        <f t="shared" si="0"/>
        <v>0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0</v>
      </c>
      <c r="J90" s="83">
        <f>TRUNC(SUM(J86:J89),2)</f>
        <v>0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PEDREIRO'!F8</f>
        <v>50.58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>
        <f>'UNIF_EQUIP - PEDREIRO'!F19</f>
        <v>29.63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80.209999999999994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61.79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61.79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30.19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139.35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232.25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525.37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2078.5500000000002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1814.48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146.57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0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80.209999999999994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4119.8100000000004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525.37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4645.18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AF1000"/>
  <sheetViews>
    <sheetView tabSelected="1" workbookViewId="0">
      <selection activeCell="U14" sqref="U14"/>
    </sheetView>
  </sheetViews>
  <sheetFormatPr defaultColWidth="14.42578125" defaultRowHeight="15" customHeight="1" x14ac:dyDescent="0.25"/>
  <cols>
    <col min="1" max="1" width="2" customWidth="1"/>
    <col min="2" max="2" width="12.7109375" customWidth="1"/>
    <col min="3" max="3" width="18.140625" customWidth="1"/>
    <col min="4" max="4" width="17.28515625" customWidth="1"/>
    <col min="5" max="5" width="13.85546875" customWidth="1"/>
    <col min="6" max="10" width="12.7109375" customWidth="1"/>
    <col min="11" max="11" width="1.42578125" customWidth="1"/>
    <col min="12" max="32" width="9" customWidth="1"/>
  </cols>
  <sheetData>
    <row r="1" spans="1:12" x14ac:dyDescent="0.25">
      <c r="A1" s="6"/>
      <c r="B1" s="7"/>
      <c r="C1" s="6"/>
      <c r="D1" s="6"/>
      <c r="E1" s="6"/>
      <c r="F1" s="6"/>
      <c r="G1" s="6"/>
      <c r="H1" s="6"/>
      <c r="I1" s="6"/>
      <c r="J1" s="6"/>
    </row>
    <row r="2" spans="1:12" ht="15.75" x14ac:dyDescent="0.25">
      <c r="A2" s="6"/>
      <c r="B2" s="156" t="s">
        <v>22</v>
      </c>
      <c r="C2" s="157"/>
      <c r="D2" s="157"/>
      <c r="E2" s="157"/>
      <c r="F2" s="157"/>
      <c r="G2" s="157"/>
      <c r="H2" s="157"/>
      <c r="I2" s="157"/>
      <c r="J2" s="158"/>
    </row>
    <row r="3" spans="1:12" x14ac:dyDescent="0.25">
      <c r="A3" s="6"/>
      <c r="B3" s="8"/>
      <c r="C3" s="8"/>
      <c r="D3" s="8"/>
      <c r="E3" s="8"/>
      <c r="F3" s="8"/>
      <c r="G3" s="8"/>
      <c r="H3" s="8"/>
      <c r="I3" s="8"/>
      <c r="J3" s="8"/>
      <c r="L3" s="9" t="s">
        <v>23</v>
      </c>
    </row>
    <row r="4" spans="1:12" x14ac:dyDescent="0.25">
      <c r="A4" s="6"/>
      <c r="B4" s="7"/>
      <c r="C4" s="10" t="s">
        <v>24</v>
      </c>
      <c r="D4" s="159" t="s">
        <v>25</v>
      </c>
      <c r="E4" s="137"/>
      <c r="F4" s="11" t="s">
        <v>26</v>
      </c>
      <c r="G4" s="12"/>
      <c r="H4" s="12" t="s">
        <v>277</v>
      </c>
      <c r="I4" s="12"/>
      <c r="J4" s="12"/>
    </row>
    <row r="5" spans="1:12" x14ac:dyDescent="0.25">
      <c r="A5" s="6"/>
      <c r="B5" s="7"/>
      <c r="C5" s="10" t="s">
        <v>27</v>
      </c>
      <c r="D5" s="159" t="s">
        <v>28</v>
      </c>
      <c r="E5" s="137"/>
      <c r="F5" s="11" t="s">
        <v>29</v>
      </c>
      <c r="G5" s="12"/>
      <c r="H5" s="12" t="s">
        <v>278</v>
      </c>
      <c r="I5" s="12"/>
      <c r="J5" s="12"/>
      <c r="L5" s="6" t="s">
        <v>30</v>
      </c>
    </row>
    <row r="6" spans="1:12" x14ac:dyDescent="0.25">
      <c r="A6" s="6"/>
      <c r="B6" s="7"/>
      <c r="C6" s="7"/>
      <c r="D6" s="7"/>
      <c r="E6" s="7"/>
      <c r="F6" s="7"/>
      <c r="G6" s="7"/>
      <c r="H6" s="7"/>
      <c r="I6" s="7"/>
      <c r="J6" s="7"/>
    </row>
    <row r="7" spans="1:12" x14ac:dyDescent="0.25">
      <c r="A7" s="6"/>
      <c r="B7" s="160" t="s">
        <v>31</v>
      </c>
      <c r="C7" s="136"/>
      <c r="D7" s="136"/>
      <c r="E7" s="136"/>
      <c r="F7" s="136"/>
      <c r="G7" s="136"/>
      <c r="H7" s="136"/>
      <c r="I7" s="136"/>
      <c r="J7" s="137"/>
    </row>
    <row r="8" spans="1:12" x14ac:dyDescent="0.25">
      <c r="A8" s="6"/>
      <c r="B8" s="7"/>
      <c r="C8" s="7"/>
      <c r="D8" s="7"/>
      <c r="E8" s="7"/>
      <c r="F8" s="7"/>
      <c r="G8" s="7"/>
      <c r="H8" s="7"/>
      <c r="I8" s="7"/>
      <c r="J8" s="7"/>
    </row>
    <row r="9" spans="1:12" x14ac:dyDescent="0.25">
      <c r="A9" s="6"/>
      <c r="B9" s="13" t="s">
        <v>32</v>
      </c>
      <c r="C9" s="14" t="s">
        <v>33</v>
      </c>
      <c r="D9" s="15"/>
      <c r="E9" s="15"/>
      <c r="F9" s="15"/>
      <c r="G9" s="16"/>
      <c r="H9" s="161">
        <v>45971</v>
      </c>
      <c r="I9" s="129"/>
      <c r="J9" s="130"/>
      <c r="L9" s="6" t="s">
        <v>34</v>
      </c>
    </row>
    <row r="10" spans="1:12" x14ac:dyDescent="0.25">
      <c r="A10" s="6"/>
      <c r="B10" s="13" t="s">
        <v>35</v>
      </c>
      <c r="C10" s="14" t="s">
        <v>36</v>
      </c>
      <c r="D10" s="15"/>
      <c r="E10" s="15"/>
      <c r="F10" s="15"/>
      <c r="G10" s="16"/>
      <c r="H10" s="155" t="s">
        <v>37</v>
      </c>
      <c r="I10" s="129"/>
      <c r="J10" s="130"/>
    </row>
    <row r="11" spans="1:12" x14ac:dyDescent="0.25">
      <c r="A11" s="6"/>
      <c r="B11" s="17" t="s">
        <v>38</v>
      </c>
      <c r="C11" s="14" t="s">
        <v>39</v>
      </c>
      <c r="D11" s="15"/>
      <c r="E11" s="15"/>
      <c r="F11" s="15"/>
      <c r="G11" s="15"/>
      <c r="H11" s="138" t="s">
        <v>40</v>
      </c>
      <c r="I11" s="129"/>
      <c r="J11" s="130"/>
    </row>
    <row r="12" spans="1:12" x14ac:dyDescent="0.25">
      <c r="A12" s="6"/>
      <c r="B12" s="13" t="s">
        <v>41</v>
      </c>
      <c r="C12" s="18" t="s">
        <v>42</v>
      </c>
      <c r="D12" s="19"/>
      <c r="E12" s="19"/>
      <c r="F12" s="19"/>
      <c r="G12" s="19"/>
      <c r="H12" s="149">
        <v>12</v>
      </c>
      <c r="I12" s="129"/>
      <c r="J12" s="130"/>
    </row>
    <row r="13" spans="1:12" x14ac:dyDescent="0.25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spans="1:12" x14ac:dyDescent="0.25">
      <c r="A14" s="6"/>
      <c r="B14" s="151"/>
      <c r="C14" s="152"/>
      <c r="D14" s="152"/>
      <c r="E14" s="152"/>
      <c r="F14" s="152"/>
      <c r="G14" s="152"/>
      <c r="H14" s="152"/>
      <c r="I14" s="152"/>
      <c r="J14" s="153"/>
    </row>
    <row r="15" spans="1:12" x14ac:dyDescent="0.25">
      <c r="A15" s="6"/>
      <c r="B15" s="133" t="s">
        <v>43</v>
      </c>
      <c r="C15" s="129"/>
      <c r="D15" s="129"/>
      <c r="E15" s="129"/>
      <c r="F15" s="129"/>
      <c r="G15" s="129"/>
      <c r="H15" s="129"/>
      <c r="I15" s="129"/>
      <c r="J15" s="130"/>
    </row>
    <row r="16" spans="1:12" x14ac:dyDescent="0.25">
      <c r="A16" s="6"/>
      <c r="B16" s="13">
        <v>1</v>
      </c>
      <c r="C16" s="14" t="s">
        <v>44</v>
      </c>
      <c r="D16" s="15"/>
      <c r="E16" s="15"/>
      <c r="F16" s="15"/>
      <c r="G16" s="15"/>
      <c r="H16" s="16"/>
      <c r="I16" s="149" t="s">
        <v>11</v>
      </c>
      <c r="J16" s="130"/>
    </row>
    <row r="17" spans="1:23" x14ac:dyDescent="0.25">
      <c r="A17" s="6"/>
      <c r="B17" s="13">
        <v>2</v>
      </c>
      <c r="C17" s="18" t="s">
        <v>45</v>
      </c>
      <c r="D17" s="150" t="s">
        <v>46</v>
      </c>
      <c r="E17" s="129"/>
      <c r="F17" s="129"/>
      <c r="G17" s="129"/>
      <c r="H17" s="129"/>
      <c r="I17" s="129"/>
      <c r="J17" s="130"/>
    </row>
    <row r="18" spans="1:23" x14ac:dyDescent="0.25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spans="1:23" x14ac:dyDescent="0.25">
      <c r="A19" s="6"/>
      <c r="B19" s="151" t="s">
        <v>47</v>
      </c>
      <c r="C19" s="152"/>
      <c r="D19" s="152"/>
      <c r="E19" s="152"/>
      <c r="F19" s="152"/>
      <c r="G19" s="152"/>
      <c r="H19" s="152"/>
      <c r="I19" s="152"/>
      <c r="J19" s="153"/>
    </row>
    <row r="20" spans="1:23" x14ac:dyDescent="0.25">
      <c r="A20" s="6"/>
      <c r="B20" s="133" t="s">
        <v>48</v>
      </c>
      <c r="C20" s="129"/>
      <c r="D20" s="129"/>
      <c r="E20" s="129"/>
      <c r="F20" s="129"/>
      <c r="G20" s="129"/>
      <c r="H20" s="129"/>
      <c r="I20" s="129"/>
      <c r="J20" s="130"/>
    </row>
    <row r="21" spans="1:23" ht="15.75" customHeight="1" x14ac:dyDescent="0.25">
      <c r="A21" s="6"/>
      <c r="B21" s="20">
        <v>1</v>
      </c>
      <c r="C21" s="21" t="s">
        <v>49</v>
      </c>
      <c r="D21" s="22"/>
      <c r="E21" s="22"/>
      <c r="F21" s="22"/>
      <c r="G21" s="22"/>
      <c r="H21" s="23"/>
      <c r="I21" s="145" t="s">
        <v>50</v>
      </c>
      <c r="J21" s="130"/>
    </row>
    <row r="22" spans="1:23" ht="15.75" customHeight="1" x14ac:dyDescent="0.25">
      <c r="A22" s="6"/>
      <c r="B22" s="20">
        <v>2</v>
      </c>
      <c r="C22" s="21" t="s">
        <v>51</v>
      </c>
      <c r="D22" s="22"/>
      <c r="E22" s="22"/>
      <c r="F22" s="22"/>
      <c r="G22" s="22"/>
      <c r="H22" s="23"/>
      <c r="I22" s="145" t="s">
        <v>238</v>
      </c>
      <c r="J22" s="130"/>
    </row>
    <row r="23" spans="1:23" ht="15.75" customHeight="1" x14ac:dyDescent="0.25">
      <c r="A23" s="6"/>
      <c r="B23" s="20">
        <v>3</v>
      </c>
      <c r="C23" s="21" t="s">
        <v>53</v>
      </c>
      <c r="D23" s="22"/>
      <c r="E23" s="22"/>
      <c r="F23" s="22"/>
      <c r="G23" s="22"/>
      <c r="H23" s="23"/>
      <c r="I23" s="146">
        <v>1520.02</v>
      </c>
      <c r="J23" s="130"/>
      <c r="L23" s="6" t="s">
        <v>54</v>
      </c>
    </row>
    <row r="24" spans="1:23" ht="15.75" customHeight="1" x14ac:dyDescent="0.25">
      <c r="A24" s="6"/>
      <c r="B24" s="20">
        <v>4</v>
      </c>
      <c r="C24" s="21" t="s">
        <v>55</v>
      </c>
      <c r="D24" s="22"/>
      <c r="E24" s="22"/>
      <c r="F24" s="22"/>
      <c r="G24" s="22"/>
      <c r="H24" s="23"/>
      <c r="I24" s="147" t="s">
        <v>239</v>
      </c>
      <c r="J24" s="130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15.75" customHeight="1" x14ac:dyDescent="0.25">
      <c r="A25" s="6"/>
      <c r="B25" s="20">
        <v>5</v>
      </c>
      <c r="C25" s="21" t="s">
        <v>57</v>
      </c>
      <c r="D25" s="22"/>
      <c r="E25" s="22"/>
      <c r="F25" s="22"/>
      <c r="G25" s="22"/>
      <c r="H25" s="23"/>
      <c r="I25" s="148" t="s">
        <v>58</v>
      </c>
      <c r="J25" s="130"/>
      <c r="L25" s="6" t="s">
        <v>59</v>
      </c>
    </row>
    <row r="26" spans="1:23" ht="15.75" customHeight="1" x14ac:dyDescent="0.25">
      <c r="A26" s="6"/>
      <c r="B26" s="25"/>
      <c r="C26" s="25"/>
      <c r="D26" s="25"/>
      <c r="E26" s="25"/>
      <c r="F26" s="25"/>
      <c r="G26" s="25"/>
      <c r="H26" s="25"/>
      <c r="I26" s="25"/>
      <c r="J26" s="25"/>
    </row>
    <row r="27" spans="1:23" ht="15.75" customHeight="1" x14ac:dyDescent="0.25">
      <c r="A27" s="6"/>
      <c r="B27" s="143" t="s">
        <v>60</v>
      </c>
      <c r="C27" s="129"/>
      <c r="D27" s="129"/>
      <c r="E27" s="129"/>
      <c r="F27" s="129"/>
      <c r="G27" s="129"/>
      <c r="H27" s="129"/>
      <c r="I27" s="129"/>
      <c r="J27" s="130"/>
    </row>
    <row r="28" spans="1:23" ht="15.75" customHeight="1" x14ac:dyDescent="0.25">
      <c r="A28" s="6"/>
      <c r="B28" s="26">
        <v>1</v>
      </c>
      <c r="C28" s="27" t="s">
        <v>61</v>
      </c>
      <c r="D28" s="28"/>
      <c r="E28" s="28"/>
      <c r="F28" s="28"/>
      <c r="G28" s="28"/>
      <c r="H28" s="29"/>
      <c r="I28" s="154" t="s">
        <v>62</v>
      </c>
      <c r="J28" s="130"/>
    </row>
    <row r="29" spans="1:23" ht="15.75" customHeight="1" x14ac:dyDescent="0.25">
      <c r="A29" s="6"/>
      <c r="B29" s="20" t="s">
        <v>32</v>
      </c>
      <c r="C29" s="14" t="s">
        <v>63</v>
      </c>
      <c r="D29" s="15"/>
      <c r="E29" s="15"/>
      <c r="F29" s="149" t="s">
        <v>64</v>
      </c>
      <c r="G29" s="130"/>
      <c r="H29" s="30">
        <v>1518</v>
      </c>
      <c r="I29" s="144">
        <f>I23</f>
        <v>1520.02</v>
      </c>
      <c r="J29" s="130"/>
      <c r="K29" s="31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</row>
    <row r="30" spans="1:23" ht="15.75" customHeight="1" x14ac:dyDescent="0.25">
      <c r="A30" s="6"/>
      <c r="B30" s="33" t="s">
        <v>35</v>
      </c>
      <c r="C30" s="34" t="s">
        <v>65</v>
      </c>
      <c r="D30" s="34"/>
      <c r="E30" s="35" t="s">
        <v>66</v>
      </c>
      <c r="F30" s="34" t="s">
        <v>67</v>
      </c>
      <c r="G30" s="34" t="s">
        <v>68</v>
      </c>
      <c r="H30" s="36">
        <v>0.3</v>
      </c>
      <c r="I30" s="144" t="str">
        <f>IF(F30="SIM",(TRUNC((I29*H30),2)),"-")</f>
        <v>-</v>
      </c>
      <c r="J30" s="130"/>
      <c r="L30" s="6" t="s">
        <v>69</v>
      </c>
    </row>
    <row r="31" spans="1:23" ht="15.75" customHeight="1" x14ac:dyDescent="0.25">
      <c r="A31" s="6"/>
      <c r="B31" s="33" t="s">
        <v>38</v>
      </c>
      <c r="C31" s="34" t="s">
        <v>70</v>
      </c>
      <c r="D31" s="34"/>
      <c r="E31" s="37" t="s">
        <v>66</v>
      </c>
      <c r="F31" s="34" t="s">
        <v>67</v>
      </c>
      <c r="G31" s="34" t="s">
        <v>68</v>
      </c>
      <c r="H31" s="36">
        <v>0.2</v>
      </c>
      <c r="I31" s="144" t="str">
        <f>IF(F31="SIM",(TRUNC((H29*H31),2)),"-")</f>
        <v>-</v>
      </c>
      <c r="J31" s="130"/>
      <c r="L31" s="6" t="s">
        <v>71</v>
      </c>
    </row>
    <row r="32" spans="1:23" ht="15.75" customHeight="1" x14ac:dyDescent="0.25">
      <c r="A32" s="6"/>
      <c r="B32" s="133" t="s">
        <v>72</v>
      </c>
      <c r="C32" s="129"/>
      <c r="D32" s="129"/>
      <c r="E32" s="129"/>
      <c r="F32" s="129"/>
      <c r="G32" s="129"/>
      <c r="H32" s="130"/>
      <c r="I32" s="134">
        <f>TRUNC(SUM(I29:I31),2)</f>
        <v>1520.02</v>
      </c>
      <c r="J32" s="130"/>
      <c r="L32" s="6" t="s">
        <v>73</v>
      </c>
      <c r="M32" s="38"/>
      <c r="Q32" s="31"/>
    </row>
    <row r="33" spans="1:23" ht="15.75" customHeight="1" x14ac:dyDescent="0.25">
      <c r="A33" s="6"/>
      <c r="B33" s="25"/>
      <c r="C33" s="25"/>
      <c r="D33" s="25"/>
      <c r="E33" s="25"/>
      <c r="F33" s="25"/>
      <c r="G33" s="25"/>
      <c r="H33" s="25"/>
      <c r="I33" s="25"/>
      <c r="J33" s="25"/>
      <c r="K33" s="24"/>
    </row>
    <row r="34" spans="1:23" ht="15.75" customHeight="1" x14ac:dyDescent="0.25">
      <c r="A34" s="6"/>
      <c r="B34" s="143" t="s">
        <v>74</v>
      </c>
      <c r="C34" s="129"/>
      <c r="D34" s="129"/>
      <c r="E34" s="129"/>
      <c r="F34" s="129"/>
      <c r="G34" s="129"/>
      <c r="H34" s="129"/>
      <c r="I34" s="129"/>
      <c r="J34" s="130"/>
    </row>
    <row r="35" spans="1:23" ht="15.75" customHeight="1" x14ac:dyDescent="0.25">
      <c r="A35" s="6"/>
      <c r="B35" s="133" t="s">
        <v>75</v>
      </c>
      <c r="C35" s="129"/>
      <c r="D35" s="129"/>
      <c r="E35" s="129"/>
      <c r="F35" s="129"/>
      <c r="G35" s="129"/>
      <c r="H35" s="129"/>
      <c r="I35" s="129"/>
      <c r="J35" s="130"/>
    </row>
    <row r="36" spans="1:23" ht="15.75" customHeight="1" x14ac:dyDescent="0.25">
      <c r="A36" s="6"/>
      <c r="B36" s="26" t="s">
        <v>76</v>
      </c>
      <c r="C36" s="133" t="s">
        <v>77</v>
      </c>
      <c r="D36" s="129"/>
      <c r="E36" s="129"/>
      <c r="F36" s="129"/>
      <c r="G36" s="129"/>
      <c r="H36" s="130"/>
      <c r="I36" s="26" t="s">
        <v>78</v>
      </c>
      <c r="J36" s="39" t="s">
        <v>62</v>
      </c>
    </row>
    <row r="37" spans="1:23" ht="15.75" customHeight="1" x14ac:dyDescent="0.25">
      <c r="A37" s="6"/>
      <c r="B37" s="20" t="s">
        <v>32</v>
      </c>
      <c r="C37" s="21" t="s">
        <v>79</v>
      </c>
      <c r="D37" s="22"/>
      <c r="E37" s="22"/>
      <c r="F37" s="22"/>
      <c r="G37" s="22"/>
      <c r="H37" s="23"/>
      <c r="I37" s="40">
        <f>1/12</f>
        <v>8.3333333333333329E-2</v>
      </c>
      <c r="J37" s="30">
        <f>TRUNC((I32*8.33%),2)</f>
        <v>126.61</v>
      </c>
      <c r="L37" s="32" t="s">
        <v>240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</row>
    <row r="38" spans="1:23" ht="15.75" customHeight="1" x14ac:dyDescent="0.25">
      <c r="A38" s="6"/>
      <c r="B38" s="20" t="s">
        <v>35</v>
      </c>
      <c r="C38" s="21" t="s">
        <v>81</v>
      </c>
      <c r="D38" s="22"/>
      <c r="E38" s="22"/>
      <c r="F38" s="22"/>
      <c r="G38" s="22"/>
      <c r="H38" s="23"/>
      <c r="I38" s="40">
        <v>0.1111</v>
      </c>
      <c r="J38" s="30">
        <f>TRUNC((I38*I32),2)</f>
        <v>168.87</v>
      </c>
      <c r="L38" s="32" t="s">
        <v>82</v>
      </c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</row>
    <row r="39" spans="1:23" ht="15.75" customHeight="1" x14ac:dyDescent="0.25">
      <c r="A39" s="6"/>
      <c r="B39" s="133" t="s">
        <v>83</v>
      </c>
      <c r="C39" s="129"/>
      <c r="D39" s="129"/>
      <c r="E39" s="129"/>
      <c r="F39" s="129"/>
      <c r="G39" s="129"/>
      <c r="H39" s="130"/>
      <c r="I39" s="134">
        <f>TRUNC(SUM(J37:J38),2)</f>
        <v>295.48</v>
      </c>
      <c r="J39" s="130"/>
      <c r="L39" s="6" t="s">
        <v>84</v>
      </c>
    </row>
    <row r="40" spans="1:23" ht="55.5" customHeight="1" x14ac:dyDescent="0.25">
      <c r="A40" s="6"/>
      <c r="B40" s="141" t="s">
        <v>85</v>
      </c>
      <c r="C40" s="129"/>
      <c r="D40" s="129"/>
      <c r="E40" s="129"/>
      <c r="F40" s="129"/>
      <c r="G40" s="129"/>
      <c r="H40" s="129"/>
      <c r="I40" s="129"/>
      <c r="J40" s="130"/>
      <c r="L40" s="41" t="s">
        <v>241</v>
      </c>
      <c r="M40" s="42"/>
      <c r="N40" s="42"/>
      <c r="O40" s="42"/>
      <c r="P40" s="42"/>
      <c r="Q40" s="42"/>
      <c r="R40" s="42"/>
    </row>
    <row r="41" spans="1:23" ht="15.75" customHeight="1" x14ac:dyDescent="0.25">
      <c r="A41" s="6"/>
      <c r="B41" s="43"/>
      <c r="C41" s="43"/>
      <c r="D41" s="43"/>
      <c r="E41" s="43"/>
      <c r="F41" s="43"/>
      <c r="G41" s="43"/>
      <c r="H41" s="43"/>
      <c r="I41" s="43"/>
      <c r="J41" s="43"/>
    </row>
    <row r="42" spans="1:23" ht="15.75" customHeight="1" x14ac:dyDescent="0.25">
      <c r="A42" s="6"/>
      <c r="B42" s="142" t="s">
        <v>87</v>
      </c>
      <c r="C42" s="129"/>
      <c r="D42" s="129"/>
      <c r="E42" s="129"/>
      <c r="F42" s="129"/>
      <c r="G42" s="129"/>
      <c r="H42" s="129"/>
      <c r="I42" s="129"/>
      <c r="J42" s="130"/>
    </row>
    <row r="43" spans="1:23" ht="15.75" customHeight="1" x14ac:dyDescent="0.25">
      <c r="A43" s="6"/>
      <c r="B43" s="26" t="s">
        <v>88</v>
      </c>
      <c r="C43" s="133" t="s">
        <v>89</v>
      </c>
      <c r="D43" s="129"/>
      <c r="E43" s="129"/>
      <c r="F43" s="129"/>
      <c r="G43" s="129"/>
      <c r="H43" s="130"/>
      <c r="I43" s="26" t="s">
        <v>78</v>
      </c>
      <c r="J43" s="39" t="s">
        <v>62</v>
      </c>
    </row>
    <row r="44" spans="1:23" ht="15.75" customHeight="1" x14ac:dyDescent="0.25">
      <c r="A44" s="6"/>
      <c r="B44" s="20" t="s">
        <v>32</v>
      </c>
      <c r="C44" s="21" t="s">
        <v>90</v>
      </c>
      <c r="D44" s="138" t="s">
        <v>91</v>
      </c>
      <c r="E44" s="130"/>
      <c r="F44" s="44" t="s">
        <v>67</v>
      </c>
      <c r="G44" s="22"/>
      <c r="H44" s="23"/>
      <c r="I44" s="45">
        <f>IF(F44="SIM",5%,20%)</f>
        <v>0.2</v>
      </c>
      <c r="J44" s="46">
        <f>TRUNC((I32+I39)*I44,2)</f>
        <v>363.1</v>
      </c>
      <c r="K44" s="47"/>
      <c r="L44" s="6" t="s">
        <v>92</v>
      </c>
    </row>
    <row r="45" spans="1:23" ht="15.75" customHeight="1" x14ac:dyDescent="0.25">
      <c r="A45" s="6"/>
      <c r="B45" s="20" t="s">
        <v>35</v>
      </c>
      <c r="C45" s="21" t="s">
        <v>93</v>
      </c>
      <c r="D45" s="22"/>
      <c r="E45" s="22"/>
      <c r="F45" s="22"/>
      <c r="G45" s="22"/>
      <c r="H45" s="23"/>
      <c r="I45" s="45">
        <v>2.5000000000000001E-2</v>
      </c>
      <c r="J45" s="46">
        <f>TRUNC((I32+I39)*I45,2)</f>
        <v>45.38</v>
      </c>
      <c r="K45" s="47"/>
      <c r="L45" s="6" t="s">
        <v>94</v>
      </c>
    </row>
    <row r="46" spans="1:23" ht="15.75" customHeight="1" x14ac:dyDescent="0.25">
      <c r="A46" s="6"/>
      <c r="B46" s="20" t="s">
        <v>38</v>
      </c>
      <c r="C46" s="139" t="s">
        <v>95</v>
      </c>
      <c r="D46" s="130"/>
      <c r="E46" s="33" t="s">
        <v>96</v>
      </c>
      <c r="F46" s="49">
        <v>3</v>
      </c>
      <c r="G46" s="50" t="s">
        <v>97</v>
      </c>
      <c r="H46" s="51">
        <v>1.3201000000000001</v>
      </c>
      <c r="I46" s="40">
        <f>F46*H46/100</f>
        <v>3.9602999999999999E-2</v>
      </c>
      <c r="J46" s="46">
        <f>TRUNC((I32+I39)*I46,2)</f>
        <v>71.89</v>
      </c>
      <c r="K46" s="47"/>
      <c r="L46" s="6" t="s">
        <v>98</v>
      </c>
    </row>
    <row r="47" spans="1:23" ht="15.75" customHeight="1" x14ac:dyDescent="0.25">
      <c r="A47" s="6"/>
      <c r="B47" s="20" t="s">
        <v>41</v>
      </c>
      <c r="C47" s="21" t="s">
        <v>99</v>
      </c>
      <c r="D47" s="22"/>
      <c r="E47" s="22"/>
      <c r="F47" s="22"/>
      <c r="G47" s="22"/>
      <c r="H47" s="23"/>
      <c r="I47" s="45">
        <v>1.4999999999999999E-2</v>
      </c>
      <c r="J47" s="46">
        <f>TRUNC((I32+I39)*I47,2)</f>
        <v>27.23</v>
      </c>
      <c r="K47" s="47"/>
      <c r="L47" s="6" t="s">
        <v>100</v>
      </c>
    </row>
    <row r="48" spans="1:23" ht="15.75" customHeight="1" x14ac:dyDescent="0.25">
      <c r="A48" s="6"/>
      <c r="B48" s="20" t="s">
        <v>101</v>
      </c>
      <c r="C48" s="21" t="s">
        <v>102</v>
      </c>
      <c r="D48" s="22"/>
      <c r="E48" s="22"/>
      <c r="F48" s="22"/>
      <c r="G48" s="22"/>
      <c r="H48" s="23"/>
      <c r="I48" s="52">
        <v>0.01</v>
      </c>
      <c r="J48" s="46">
        <f>TRUNC((I32+I39)*I48,2)</f>
        <v>18.149999999999999</v>
      </c>
      <c r="K48" s="47"/>
      <c r="L48" s="6" t="s">
        <v>103</v>
      </c>
    </row>
    <row r="49" spans="1:32" ht="15.75" customHeight="1" x14ac:dyDescent="0.25">
      <c r="A49" s="6"/>
      <c r="B49" s="20" t="s">
        <v>104</v>
      </c>
      <c r="C49" s="21" t="s">
        <v>105</v>
      </c>
      <c r="D49" s="22"/>
      <c r="E49" s="22"/>
      <c r="F49" s="22"/>
      <c r="G49" s="22"/>
      <c r="H49" s="23"/>
      <c r="I49" s="45">
        <v>6.0000000000000001E-3</v>
      </c>
      <c r="J49" s="46">
        <f>TRUNC((I32+I39)*I49,2)</f>
        <v>10.89</v>
      </c>
      <c r="K49" s="47"/>
      <c r="L49" s="6" t="s">
        <v>106</v>
      </c>
    </row>
    <row r="50" spans="1:32" ht="15.75" customHeight="1" x14ac:dyDescent="0.25">
      <c r="A50" s="6"/>
      <c r="B50" s="20" t="s">
        <v>107</v>
      </c>
      <c r="C50" s="21" t="s">
        <v>108</v>
      </c>
      <c r="D50" s="22"/>
      <c r="E50" s="22"/>
      <c r="F50" s="22"/>
      <c r="G50" s="22"/>
      <c r="H50" s="23"/>
      <c r="I50" s="45">
        <v>2E-3</v>
      </c>
      <c r="J50" s="46">
        <f>TRUNC((I32+I39)*I50,2)</f>
        <v>3.63</v>
      </c>
      <c r="K50" s="47"/>
      <c r="L50" s="6" t="s">
        <v>109</v>
      </c>
    </row>
    <row r="51" spans="1:32" ht="15.75" customHeight="1" x14ac:dyDescent="0.25">
      <c r="A51" s="6"/>
      <c r="B51" s="20" t="s">
        <v>110</v>
      </c>
      <c r="C51" s="21" t="s">
        <v>111</v>
      </c>
      <c r="D51" s="22"/>
      <c r="E51" s="22"/>
      <c r="F51" s="22"/>
      <c r="G51" s="22"/>
      <c r="H51" s="23"/>
      <c r="I51" s="52">
        <v>0.08</v>
      </c>
      <c r="J51" s="46">
        <f>TRUNC((I32+I39)*I51,2)</f>
        <v>145.24</v>
      </c>
      <c r="K51" s="47"/>
      <c r="L51" s="6" t="s">
        <v>112</v>
      </c>
    </row>
    <row r="52" spans="1:32" ht="15.75" customHeight="1" x14ac:dyDescent="0.25">
      <c r="A52" s="6"/>
      <c r="B52" s="133" t="s">
        <v>113</v>
      </c>
      <c r="C52" s="129"/>
      <c r="D52" s="129"/>
      <c r="E52" s="129"/>
      <c r="F52" s="129"/>
      <c r="G52" s="129"/>
      <c r="H52" s="130"/>
      <c r="I52" s="53">
        <f>SUM(I44:I51)</f>
        <v>0.37760300000000008</v>
      </c>
      <c r="J52" s="54">
        <f>TRUNC(SUM(J44:J51),2)</f>
        <v>685.51</v>
      </c>
      <c r="K52" s="47"/>
      <c r="L52" s="6" t="s">
        <v>114</v>
      </c>
    </row>
    <row r="53" spans="1:32" ht="51" customHeight="1" x14ac:dyDescent="0.25">
      <c r="A53" s="6"/>
      <c r="B53" s="140" t="s">
        <v>115</v>
      </c>
      <c r="C53" s="129"/>
      <c r="D53" s="129"/>
      <c r="E53" s="129"/>
      <c r="F53" s="129"/>
      <c r="G53" s="129"/>
      <c r="H53" s="129"/>
      <c r="I53" s="129"/>
      <c r="J53" s="130"/>
    </row>
    <row r="54" spans="1:32" ht="15.75" customHeight="1" x14ac:dyDescent="0.25">
      <c r="A54" s="6"/>
      <c r="B54" s="43"/>
      <c r="C54" s="43"/>
      <c r="D54" s="43"/>
      <c r="E54" s="43"/>
      <c r="F54" s="43"/>
      <c r="G54" s="43"/>
      <c r="H54" s="43"/>
      <c r="I54" s="43"/>
      <c r="J54" s="43"/>
    </row>
    <row r="55" spans="1:32" ht="15.75" customHeight="1" x14ac:dyDescent="0.25">
      <c r="A55" s="6"/>
      <c r="B55" s="133" t="s">
        <v>116</v>
      </c>
      <c r="C55" s="129"/>
      <c r="D55" s="129"/>
      <c r="E55" s="129"/>
      <c r="F55" s="129"/>
      <c r="G55" s="129"/>
      <c r="H55" s="129"/>
      <c r="I55" s="129"/>
      <c r="J55" s="130"/>
    </row>
    <row r="56" spans="1:32" ht="15.75" customHeight="1" x14ac:dyDescent="0.25">
      <c r="A56" s="6"/>
      <c r="B56" s="26" t="s">
        <v>117</v>
      </c>
      <c r="C56" s="133" t="s">
        <v>118</v>
      </c>
      <c r="D56" s="129"/>
      <c r="E56" s="129"/>
      <c r="F56" s="129"/>
      <c r="G56" s="129"/>
      <c r="H56" s="130"/>
      <c r="I56" s="133" t="s">
        <v>62</v>
      </c>
      <c r="J56" s="130"/>
    </row>
    <row r="57" spans="1:32" ht="15.75" customHeight="1" x14ac:dyDescent="0.25">
      <c r="A57" s="6"/>
      <c r="B57" s="167" t="s">
        <v>32</v>
      </c>
      <c r="C57" s="168" t="s">
        <v>119</v>
      </c>
      <c r="D57" s="20" t="s">
        <v>120</v>
      </c>
      <c r="E57" s="20" t="s">
        <v>121</v>
      </c>
      <c r="F57" s="20" t="s">
        <v>122</v>
      </c>
      <c r="G57" s="20" t="s">
        <v>123</v>
      </c>
      <c r="H57" s="20" t="s">
        <v>124</v>
      </c>
      <c r="I57" s="166">
        <f>TRUNC(IF(D58="NÃO",0,(E58*F58*G58)-H58),2)</f>
        <v>160.79</v>
      </c>
      <c r="J57" s="121"/>
      <c r="L57" s="6" t="s">
        <v>125</v>
      </c>
      <c r="AA57" s="55"/>
      <c r="AB57" s="55"/>
      <c r="AC57" s="55"/>
      <c r="AD57" s="55"/>
      <c r="AE57" s="55"/>
      <c r="AF57" s="55"/>
    </row>
    <row r="58" spans="1:32" ht="15.75" customHeight="1" x14ac:dyDescent="0.25">
      <c r="A58" s="6"/>
      <c r="B58" s="127"/>
      <c r="C58" s="127"/>
      <c r="D58" s="44" t="s">
        <v>126</v>
      </c>
      <c r="E58" s="56">
        <v>6</v>
      </c>
      <c r="F58" s="20">
        <v>2</v>
      </c>
      <c r="G58" s="13">
        <v>21</v>
      </c>
      <c r="H58" s="57">
        <f>I29*0.06</f>
        <v>91.2012</v>
      </c>
      <c r="I58" s="122"/>
      <c r="J58" s="124"/>
      <c r="L58" s="6" t="s">
        <v>127</v>
      </c>
      <c r="AA58" s="58"/>
      <c r="AB58" s="59"/>
      <c r="AC58" s="60"/>
      <c r="AD58" s="59"/>
      <c r="AE58" s="61"/>
      <c r="AF58" s="59"/>
    </row>
    <row r="59" spans="1:32" ht="15.75" customHeight="1" x14ac:dyDescent="0.25">
      <c r="A59" s="6"/>
      <c r="B59" s="167" t="s">
        <v>35</v>
      </c>
      <c r="C59" s="168" t="s">
        <v>128</v>
      </c>
      <c r="D59" s="62" t="s">
        <v>129</v>
      </c>
      <c r="E59" s="20" t="s">
        <v>120</v>
      </c>
      <c r="F59" s="20" t="s">
        <v>121</v>
      </c>
      <c r="G59" s="20" t="s">
        <v>123</v>
      </c>
      <c r="H59" s="20" t="s">
        <v>124</v>
      </c>
      <c r="I59" s="166">
        <f>TRUNC(IF(E60="NÃO",0,(F60*G60)-H60),2)</f>
        <v>321.3</v>
      </c>
      <c r="J59" s="121"/>
      <c r="L59" s="6" t="s">
        <v>130</v>
      </c>
      <c r="AA59" s="58"/>
      <c r="AB59" s="63"/>
      <c r="AC59" s="58"/>
      <c r="AD59" s="64"/>
      <c r="AE59" s="58"/>
      <c r="AF59" s="64"/>
    </row>
    <row r="60" spans="1:32" ht="15.75" customHeight="1" x14ac:dyDescent="0.25">
      <c r="A60" s="6"/>
      <c r="B60" s="127"/>
      <c r="C60" s="127"/>
      <c r="D60" s="65">
        <v>0.1</v>
      </c>
      <c r="E60" s="44" t="s">
        <v>126</v>
      </c>
      <c r="F60" s="56">
        <v>17</v>
      </c>
      <c r="G60" s="13">
        <f>G58</f>
        <v>21</v>
      </c>
      <c r="H60" s="57">
        <f>(F60*G60)*D60</f>
        <v>35.700000000000003</v>
      </c>
      <c r="I60" s="122"/>
      <c r="J60" s="124"/>
      <c r="L60" s="6" t="s">
        <v>131</v>
      </c>
      <c r="AA60" s="58"/>
      <c r="AB60" s="59"/>
      <c r="AC60" s="58"/>
      <c r="AD60" s="66"/>
      <c r="AE60" s="58"/>
      <c r="AF60" s="66"/>
    </row>
    <row r="61" spans="1:32" ht="15.75" customHeight="1" x14ac:dyDescent="0.25">
      <c r="A61" s="6"/>
      <c r="B61" s="62" t="s">
        <v>38</v>
      </c>
      <c r="C61" s="131" t="s">
        <v>132</v>
      </c>
      <c r="D61" s="129"/>
      <c r="E61" s="129"/>
      <c r="F61" s="129"/>
      <c r="G61" s="129"/>
      <c r="H61" s="130"/>
      <c r="I61" s="132">
        <v>6.45</v>
      </c>
      <c r="J61" s="130"/>
      <c r="L61" s="6" t="s">
        <v>133</v>
      </c>
      <c r="AA61" s="58"/>
      <c r="AB61" s="59"/>
      <c r="AC61" s="58"/>
      <c r="AD61" s="66"/>
      <c r="AE61" s="58"/>
      <c r="AF61" s="66"/>
    </row>
    <row r="62" spans="1:32" ht="15.75" customHeight="1" x14ac:dyDescent="0.25">
      <c r="A62" s="6"/>
      <c r="B62" s="20" t="s">
        <v>41</v>
      </c>
      <c r="C62" s="131" t="s">
        <v>134</v>
      </c>
      <c r="D62" s="129"/>
      <c r="E62" s="129"/>
      <c r="F62" s="129"/>
      <c r="G62" s="129"/>
      <c r="H62" s="130"/>
      <c r="I62" s="132">
        <v>18</v>
      </c>
      <c r="J62" s="130"/>
      <c r="L62" s="6" t="s">
        <v>135</v>
      </c>
      <c r="AA62" s="67"/>
      <c r="AB62" s="67"/>
      <c r="AC62" s="67"/>
      <c r="AD62" s="67"/>
      <c r="AE62" s="67"/>
      <c r="AF62" s="67"/>
    </row>
    <row r="63" spans="1:32" ht="15.75" customHeight="1" x14ac:dyDescent="0.25">
      <c r="A63" s="6"/>
      <c r="B63" s="133" t="s">
        <v>83</v>
      </c>
      <c r="C63" s="129"/>
      <c r="D63" s="129"/>
      <c r="E63" s="129"/>
      <c r="F63" s="129"/>
      <c r="G63" s="129"/>
      <c r="H63" s="130"/>
      <c r="I63" s="134">
        <f>TRUNC(SUM(I57:J62),2)</f>
        <v>506.54</v>
      </c>
      <c r="J63" s="130"/>
      <c r="L63" s="6" t="s">
        <v>136</v>
      </c>
    </row>
    <row r="64" spans="1:32" ht="15.75" customHeight="1" x14ac:dyDescent="0.25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24" ht="15.75" customHeight="1" x14ac:dyDescent="0.25">
      <c r="A65" s="6"/>
      <c r="B65" s="7"/>
      <c r="C65" s="7"/>
      <c r="D65" s="7"/>
      <c r="E65" s="7"/>
      <c r="F65" s="7"/>
      <c r="G65" s="7"/>
      <c r="H65" s="7"/>
      <c r="I65" s="7"/>
      <c r="J65" s="7"/>
    </row>
    <row r="66" spans="1:24" ht="15.75" customHeight="1" x14ac:dyDescent="0.25">
      <c r="A66" s="6"/>
      <c r="B66" s="7"/>
      <c r="C66" s="7"/>
      <c r="D66" s="7"/>
      <c r="E66" s="7"/>
      <c r="F66" s="7"/>
      <c r="G66" s="7"/>
      <c r="H66" s="7"/>
      <c r="I66" s="7"/>
      <c r="J66" s="7"/>
    </row>
    <row r="67" spans="1:24" ht="15.75" customHeight="1" x14ac:dyDescent="0.25">
      <c r="A67" s="6"/>
      <c r="B67" s="135" t="s">
        <v>137</v>
      </c>
      <c r="C67" s="136"/>
      <c r="D67" s="136"/>
      <c r="E67" s="136"/>
      <c r="F67" s="136"/>
      <c r="G67" s="136"/>
      <c r="H67" s="136"/>
      <c r="I67" s="136"/>
      <c r="J67" s="137"/>
    </row>
    <row r="68" spans="1:24" ht="15.75" customHeight="1" x14ac:dyDescent="0.25">
      <c r="A68" s="6"/>
      <c r="B68" s="68"/>
      <c r="C68" s="68"/>
      <c r="D68" s="68"/>
      <c r="E68" s="68"/>
      <c r="F68" s="68"/>
      <c r="G68" s="68"/>
      <c r="H68" s="68"/>
      <c r="I68" s="68"/>
      <c r="J68" s="68"/>
    </row>
    <row r="69" spans="1:24" ht="15.75" customHeight="1" x14ac:dyDescent="0.25">
      <c r="A69" s="6"/>
      <c r="B69" s="69">
        <v>2</v>
      </c>
      <c r="C69" s="162" t="s">
        <v>138</v>
      </c>
      <c r="D69" s="129"/>
      <c r="E69" s="129"/>
      <c r="F69" s="129"/>
      <c r="G69" s="129"/>
      <c r="H69" s="130"/>
      <c r="I69" s="162" t="s">
        <v>62</v>
      </c>
      <c r="J69" s="130"/>
    </row>
    <row r="70" spans="1:24" ht="15.75" customHeight="1" x14ac:dyDescent="0.25">
      <c r="A70" s="6"/>
      <c r="B70" s="33" t="s">
        <v>76</v>
      </c>
      <c r="C70" s="48" t="s">
        <v>139</v>
      </c>
      <c r="D70" s="70"/>
      <c r="E70" s="70"/>
      <c r="F70" s="70"/>
      <c r="G70" s="70"/>
      <c r="H70" s="71"/>
      <c r="I70" s="144">
        <f>I39</f>
        <v>295.48</v>
      </c>
      <c r="J70" s="130"/>
      <c r="L70" s="6" t="s">
        <v>140</v>
      </c>
    </row>
    <row r="71" spans="1:24" ht="15.75" customHeight="1" x14ac:dyDescent="0.25">
      <c r="A71" s="6"/>
      <c r="B71" s="33" t="s">
        <v>88</v>
      </c>
      <c r="C71" s="48" t="s">
        <v>89</v>
      </c>
      <c r="D71" s="70"/>
      <c r="E71" s="70"/>
      <c r="F71" s="70"/>
      <c r="G71" s="70"/>
      <c r="H71" s="71"/>
      <c r="I71" s="144">
        <f>J52</f>
        <v>685.51</v>
      </c>
      <c r="J71" s="130"/>
      <c r="L71" s="6" t="s">
        <v>141</v>
      </c>
    </row>
    <row r="72" spans="1:24" ht="15.75" customHeight="1" x14ac:dyDescent="0.25">
      <c r="A72" s="6"/>
      <c r="B72" s="33" t="s">
        <v>117</v>
      </c>
      <c r="C72" s="48" t="s">
        <v>118</v>
      </c>
      <c r="D72" s="70"/>
      <c r="E72" s="70"/>
      <c r="F72" s="70"/>
      <c r="G72" s="70"/>
      <c r="H72" s="71"/>
      <c r="I72" s="144">
        <f>I63</f>
        <v>506.54</v>
      </c>
      <c r="J72" s="130"/>
      <c r="L72" s="6" t="s">
        <v>142</v>
      </c>
    </row>
    <row r="73" spans="1:24" ht="15.75" customHeight="1" x14ac:dyDescent="0.25">
      <c r="A73" s="6"/>
      <c r="B73" s="133" t="s">
        <v>83</v>
      </c>
      <c r="C73" s="129"/>
      <c r="D73" s="129"/>
      <c r="E73" s="129"/>
      <c r="F73" s="129"/>
      <c r="G73" s="129"/>
      <c r="H73" s="130"/>
      <c r="I73" s="134">
        <f>TRUNC(SUM(I70:J72),2)</f>
        <v>1487.53</v>
      </c>
      <c r="J73" s="130"/>
      <c r="L73" s="6" t="s">
        <v>143</v>
      </c>
    </row>
    <row r="74" spans="1:24" ht="15.75" customHeight="1" x14ac:dyDescent="0.25">
      <c r="A74" s="6"/>
      <c r="C74" s="72"/>
      <c r="D74" s="72"/>
      <c r="E74" s="72"/>
      <c r="F74" s="72"/>
      <c r="G74" s="72"/>
      <c r="H74" s="72"/>
      <c r="I74" s="72"/>
      <c r="J74" s="72"/>
    </row>
    <row r="75" spans="1:24" ht="15.75" customHeight="1" x14ac:dyDescent="0.25">
      <c r="A75" s="6"/>
      <c r="B75" s="143" t="s">
        <v>144</v>
      </c>
      <c r="C75" s="129"/>
      <c r="D75" s="129"/>
      <c r="E75" s="129"/>
      <c r="F75" s="129"/>
      <c r="G75" s="129"/>
      <c r="H75" s="129"/>
      <c r="I75" s="129"/>
      <c r="J75" s="130"/>
    </row>
    <row r="76" spans="1:24" ht="15.75" customHeight="1" x14ac:dyDescent="0.25">
      <c r="A76" s="6"/>
      <c r="B76" s="26">
        <v>3</v>
      </c>
      <c r="C76" s="133" t="s">
        <v>145</v>
      </c>
      <c r="D76" s="129"/>
      <c r="E76" s="129"/>
      <c r="F76" s="129"/>
      <c r="G76" s="129"/>
      <c r="H76" s="130"/>
      <c r="I76" s="26" t="s">
        <v>78</v>
      </c>
      <c r="J76" s="39" t="s">
        <v>62</v>
      </c>
    </row>
    <row r="77" spans="1:24" ht="15.75" customHeight="1" x14ac:dyDescent="0.25">
      <c r="A77" s="6"/>
      <c r="B77" s="20" t="s">
        <v>32</v>
      </c>
      <c r="C77" s="21" t="s">
        <v>146</v>
      </c>
      <c r="D77" s="22"/>
      <c r="E77" s="22"/>
      <c r="F77" s="22"/>
      <c r="G77" s="22"/>
      <c r="H77" s="23"/>
      <c r="I77" s="73">
        <v>4.1999999999999997E-3</v>
      </c>
      <c r="J77" s="46">
        <f>TRUNC(((I32+J51)*I77),2)</f>
        <v>6.99</v>
      </c>
      <c r="L77" s="74" t="s">
        <v>147</v>
      </c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</row>
    <row r="78" spans="1:24" ht="15.75" customHeight="1" x14ac:dyDescent="0.25">
      <c r="A78" s="6"/>
      <c r="B78" s="20" t="s">
        <v>35</v>
      </c>
      <c r="C78" s="21" t="s">
        <v>148</v>
      </c>
      <c r="D78" s="22"/>
      <c r="E78" s="22"/>
      <c r="F78" s="22"/>
      <c r="G78" s="22"/>
      <c r="H78" s="23"/>
      <c r="I78" s="73">
        <v>1.8499999999999999E-2</v>
      </c>
      <c r="J78" s="46">
        <f>TRUNC((I32+J39+J52)*I78,2)</f>
        <v>40.799999999999997</v>
      </c>
      <c r="L78" s="74" t="s">
        <v>149</v>
      </c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</row>
    <row r="79" spans="1:24" ht="15.75" customHeight="1" x14ac:dyDescent="0.25">
      <c r="A79" s="6"/>
      <c r="B79" s="20" t="s">
        <v>38</v>
      </c>
      <c r="C79" s="21" t="s">
        <v>150</v>
      </c>
      <c r="D79" s="22"/>
      <c r="E79" s="22"/>
      <c r="F79" s="22"/>
      <c r="G79" s="22"/>
      <c r="H79" s="23"/>
      <c r="I79" s="73">
        <f>40%*8%</f>
        <v>3.2000000000000001E-2</v>
      </c>
      <c r="J79" s="46">
        <f>TRUNC(I79*J78,2)</f>
        <v>1.3</v>
      </c>
      <c r="K79" s="75"/>
      <c r="L79" s="74" t="s">
        <v>151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</row>
    <row r="80" spans="1:24" ht="15.75" customHeight="1" x14ac:dyDescent="0.25">
      <c r="A80" s="6"/>
      <c r="B80" s="20" t="s">
        <v>41</v>
      </c>
      <c r="C80" s="21" t="s">
        <v>152</v>
      </c>
      <c r="D80" s="22"/>
      <c r="E80" s="22"/>
      <c r="F80" s="22"/>
      <c r="G80" s="22"/>
      <c r="H80" s="23"/>
      <c r="I80" s="73">
        <v>0.4</v>
      </c>
      <c r="J80" s="46">
        <f>TRUNC(J51*I80,2)</f>
        <v>58.09</v>
      </c>
      <c r="L80" s="76" t="s">
        <v>153</v>
      </c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</row>
    <row r="81" spans="1:24" ht="15.75" customHeight="1" x14ac:dyDescent="0.25">
      <c r="A81" s="6"/>
      <c r="B81" s="133" t="s">
        <v>83</v>
      </c>
      <c r="C81" s="129"/>
      <c r="D81" s="129"/>
      <c r="E81" s="129"/>
      <c r="F81" s="129"/>
      <c r="G81" s="129"/>
      <c r="H81" s="130"/>
      <c r="I81" s="134">
        <f>TRUNC(SUM(J77:J80),2)</f>
        <v>107.18</v>
      </c>
      <c r="J81" s="130"/>
      <c r="L81" s="74" t="s">
        <v>136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</row>
    <row r="82" spans="1:24" ht="15.75" customHeight="1" x14ac:dyDescent="0.25">
      <c r="A82" s="6"/>
      <c r="B82" s="43"/>
      <c r="C82" s="43"/>
      <c r="D82" s="43"/>
      <c r="E82" s="43"/>
      <c r="F82" s="43"/>
      <c r="G82" s="43"/>
      <c r="H82" s="43"/>
      <c r="I82" s="43"/>
      <c r="J82" s="43"/>
    </row>
    <row r="83" spans="1:24" ht="15.75" customHeight="1" x14ac:dyDescent="0.25">
      <c r="A83" s="6"/>
      <c r="B83" s="143" t="s">
        <v>154</v>
      </c>
      <c r="C83" s="129"/>
      <c r="D83" s="129"/>
      <c r="E83" s="129"/>
      <c r="F83" s="129"/>
      <c r="G83" s="129"/>
      <c r="H83" s="129"/>
      <c r="I83" s="129"/>
      <c r="J83" s="130"/>
    </row>
    <row r="84" spans="1:24" ht="15.75" customHeight="1" x14ac:dyDescent="0.25">
      <c r="A84" s="6"/>
      <c r="B84" s="133" t="s">
        <v>155</v>
      </c>
      <c r="C84" s="129"/>
      <c r="D84" s="129"/>
      <c r="E84" s="129"/>
      <c r="F84" s="129"/>
      <c r="G84" s="129"/>
      <c r="H84" s="129"/>
      <c r="I84" s="129"/>
      <c r="J84" s="130"/>
    </row>
    <row r="85" spans="1:24" ht="15.75" customHeight="1" x14ac:dyDescent="0.25">
      <c r="A85" s="6"/>
      <c r="B85" s="26" t="s">
        <v>156</v>
      </c>
      <c r="C85" s="133" t="s">
        <v>157</v>
      </c>
      <c r="D85" s="129"/>
      <c r="E85" s="129"/>
      <c r="F85" s="129"/>
      <c r="G85" s="129"/>
      <c r="H85" s="130"/>
      <c r="I85" s="26" t="s">
        <v>78</v>
      </c>
      <c r="J85" s="26" t="s">
        <v>62</v>
      </c>
    </row>
    <row r="86" spans="1:24" ht="15.75" customHeight="1" x14ac:dyDescent="0.25">
      <c r="A86" s="6"/>
      <c r="B86" s="20" t="s">
        <v>32</v>
      </c>
      <c r="C86" s="21" t="s">
        <v>158</v>
      </c>
      <c r="D86" s="22"/>
      <c r="E86" s="22"/>
      <c r="F86" s="22"/>
      <c r="G86" s="22"/>
      <c r="H86" s="23"/>
      <c r="I86" s="106">
        <v>0</v>
      </c>
      <c r="J86" s="30">
        <f t="shared" ref="J86:J89" si="0">TRUNC(($I$32+$I$61+$I$62+$I$70+$I$71+$I$81)*I86,2)</f>
        <v>0</v>
      </c>
      <c r="L86" s="74" t="s">
        <v>159</v>
      </c>
    </row>
    <row r="87" spans="1:24" ht="15.75" customHeight="1" x14ac:dyDescent="0.25">
      <c r="A87" s="6"/>
      <c r="B87" s="20" t="s">
        <v>35</v>
      </c>
      <c r="C87" s="21" t="s">
        <v>160</v>
      </c>
      <c r="D87" s="22"/>
      <c r="E87" s="22"/>
      <c r="F87" s="22"/>
      <c r="G87" s="22"/>
      <c r="H87" s="23"/>
      <c r="I87" s="45">
        <f>TRUNC((20*0.0126)/100,4)</f>
        <v>2.5000000000000001E-3</v>
      </c>
      <c r="J87" s="30">
        <f t="shared" si="0"/>
        <v>6.58</v>
      </c>
      <c r="L87" s="74" t="s">
        <v>161</v>
      </c>
    </row>
    <row r="88" spans="1:24" ht="15.75" customHeight="1" x14ac:dyDescent="0.25">
      <c r="A88" s="6"/>
      <c r="B88" s="20" t="s">
        <v>38</v>
      </c>
      <c r="C88" s="21" t="s">
        <v>162</v>
      </c>
      <c r="D88" s="22"/>
      <c r="E88" s="22"/>
      <c r="F88" s="22"/>
      <c r="G88" s="22"/>
      <c r="H88" s="23"/>
      <c r="I88" s="45">
        <f>TRUNC((15*0.0169)/100,4)</f>
        <v>2.5000000000000001E-3</v>
      </c>
      <c r="J88" s="30">
        <f t="shared" si="0"/>
        <v>6.58</v>
      </c>
      <c r="L88" s="74" t="s">
        <v>163</v>
      </c>
    </row>
    <row r="89" spans="1:24" ht="15.75" customHeight="1" x14ac:dyDescent="0.25">
      <c r="A89" s="6"/>
      <c r="B89" s="20" t="s">
        <v>41</v>
      </c>
      <c r="C89" s="21" t="s">
        <v>164</v>
      </c>
      <c r="D89" s="22"/>
      <c r="E89" s="22"/>
      <c r="F89" s="22"/>
      <c r="G89" s="22"/>
      <c r="H89" s="23"/>
      <c r="I89" s="45">
        <v>0.01</v>
      </c>
      <c r="J89" s="30">
        <f t="shared" si="0"/>
        <v>26.32</v>
      </c>
      <c r="L89" s="74" t="s">
        <v>165</v>
      </c>
    </row>
    <row r="90" spans="1:24" ht="15.75" customHeight="1" x14ac:dyDescent="0.25">
      <c r="A90" s="6"/>
      <c r="B90" s="133" t="s">
        <v>83</v>
      </c>
      <c r="C90" s="129"/>
      <c r="D90" s="129"/>
      <c r="E90" s="129"/>
      <c r="F90" s="129"/>
      <c r="G90" s="129"/>
      <c r="H90" s="130"/>
      <c r="I90" s="82">
        <f>SUM(I86:I89)</f>
        <v>1.4999999999999999E-2</v>
      </c>
      <c r="J90" s="83">
        <f>TRUNC(SUM(J86:J89),2)</f>
        <v>39.479999999999997</v>
      </c>
      <c r="L90" s="74" t="s">
        <v>136</v>
      </c>
    </row>
    <row r="91" spans="1:24" ht="15.75" customHeight="1" x14ac:dyDescent="0.25">
      <c r="A91" s="6"/>
      <c r="B91" s="7"/>
      <c r="C91" s="7"/>
      <c r="D91" s="7"/>
      <c r="E91" s="7"/>
      <c r="F91" s="7"/>
      <c r="G91" s="7"/>
      <c r="H91" s="7"/>
      <c r="I91" s="7"/>
      <c r="J91" s="7"/>
    </row>
    <row r="92" spans="1:24" ht="15.75" customHeight="1" x14ac:dyDescent="0.25">
      <c r="A92" s="6"/>
      <c r="B92" s="143" t="s">
        <v>166</v>
      </c>
      <c r="C92" s="129"/>
      <c r="D92" s="129"/>
      <c r="E92" s="129"/>
      <c r="F92" s="129"/>
      <c r="G92" s="129"/>
      <c r="H92" s="129"/>
      <c r="I92" s="129"/>
      <c r="J92" s="130"/>
    </row>
    <row r="93" spans="1:24" ht="15.75" customHeight="1" x14ac:dyDescent="0.25">
      <c r="A93" s="6"/>
      <c r="B93" s="26">
        <v>5</v>
      </c>
      <c r="C93" s="133" t="s">
        <v>167</v>
      </c>
      <c r="D93" s="129"/>
      <c r="E93" s="129"/>
      <c r="F93" s="129"/>
      <c r="G93" s="129"/>
      <c r="H93" s="130"/>
      <c r="I93" s="133" t="s">
        <v>62</v>
      </c>
      <c r="J93" s="130"/>
      <c r="L93" s="84"/>
    </row>
    <row r="94" spans="1:24" ht="15.75" customHeight="1" x14ac:dyDescent="0.25">
      <c r="A94" s="6"/>
      <c r="B94" s="33" t="s">
        <v>32</v>
      </c>
      <c r="C94" s="48" t="s">
        <v>168</v>
      </c>
      <c r="D94" s="70"/>
      <c r="E94" s="70"/>
      <c r="F94" s="70"/>
      <c r="G94" s="70"/>
      <c r="H94" s="71"/>
      <c r="I94" s="165">
        <f>'UNIF_EQUIP - PORTEIRO'!F9</f>
        <v>85.6</v>
      </c>
      <c r="J94" s="130"/>
      <c r="L94" s="74" t="s">
        <v>169</v>
      </c>
    </row>
    <row r="95" spans="1:24" ht="15.75" customHeight="1" x14ac:dyDescent="0.25">
      <c r="A95" s="6"/>
      <c r="B95" s="33" t="s">
        <v>35</v>
      </c>
      <c r="C95" s="48" t="s">
        <v>170</v>
      </c>
      <c r="D95" s="70"/>
      <c r="E95" s="70"/>
      <c r="F95" s="70"/>
      <c r="G95" s="70"/>
      <c r="H95" s="71"/>
      <c r="I95" s="165" t="s">
        <v>21</v>
      </c>
      <c r="J95" s="130"/>
      <c r="L95" s="74" t="s">
        <v>171</v>
      </c>
    </row>
    <row r="96" spans="1:24" ht="15.75" customHeight="1" x14ac:dyDescent="0.25">
      <c r="A96" s="6"/>
      <c r="B96" s="133" t="s">
        <v>83</v>
      </c>
      <c r="C96" s="129"/>
      <c r="D96" s="129"/>
      <c r="E96" s="129"/>
      <c r="F96" s="129"/>
      <c r="G96" s="129"/>
      <c r="H96" s="130"/>
      <c r="I96" s="134">
        <f>TRUNC(SUM(I94:I95),2)</f>
        <v>85.6</v>
      </c>
      <c r="J96" s="130"/>
      <c r="L96" s="74" t="s">
        <v>84</v>
      </c>
    </row>
    <row r="97" spans="1:32" ht="15.75" customHeight="1" x14ac:dyDescent="0.25">
      <c r="A97" s="31"/>
      <c r="B97" s="38"/>
      <c r="C97" s="38"/>
      <c r="D97" s="38"/>
      <c r="E97" s="38"/>
      <c r="F97" s="38"/>
      <c r="G97" s="38"/>
      <c r="H97" s="38"/>
      <c r="I97" s="38"/>
      <c r="J97" s="38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</row>
    <row r="98" spans="1:32" ht="15.75" customHeight="1" x14ac:dyDescent="0.25">
      <c r="A98" s="31"/>
      <c r="B98" s="143" t="s">
        <v>172</v>
      </c>
      <c r="C98" s="129"/>
      <c r="D98" s="129"/>
      <c r="E98" s="129"/>
      <c r="F98" s="129"/>
      <c r="G98" s="129"/>
      <c r="H98" s="129"/>
      <c r="I98" s="129"/>
      <c r="J98" s="130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</row>
    <row r="99" spans="1:32" ht="15.75" customHeight="1" x14ac:dyDescent="0.25">
      <c r="A99" s="31"/>
      <c r="B99" s="69">
        <v>6</v>
      </c>
      <c r="C99" s="85" t="s">
        <v>173</v>
      </c>
      <c r="D99" s="86"/>
      <c r="E99" s="86"/>
      <c r="F99" s="86"/>
      <c r="G99" s="86"/>
      <c r="H99" s="87"/>
      <c r="I99" s="69" t="s">
        <v>78</v>
      </c>
      <c r="J99" s="69" t="s">
        <v>62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</row>
    <row r="100" spans="1:32" ht="15.75" customHeight="1" x14ac:dyDescent="0.25">
      <c r="A100" s="31"/>
      <c r="B100" s="33" t="s">
        <v>32</v>
      </c>
      <c r="C100" s="48" t="s">
        <v>174</v>
      </c>
      <c r="D100" s="70"/>
      <c r="E100" s="70"/>
      <c r="F100" s="70"/>
      <c r="G100" s="70"/>
      <c r="H100" s="71"/>
      <c r="I100" s="73">
        <v>1.4999999999999999E-2</v>
      </c>
      <c r="J100" s="88">
        <f>TRUNC((I118*I100),2)</f>
        <v>48.59</v>
      </c>
      <c r="K100" s="31"/>
      <c r="L100" s="74" t="s">
        <v>175</v>
      </c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</row>
    <row r="101" spans="1:32" ht="15.75" customHeight="1" x14ac:dyDescent="0.25">
      <c r="A101" s="31"/>
      <c r="B101" s="33" t="s">
        <v>35</v>
      </c>
      <c r="C101" s="48" t="s">
        <v>176</v>
      </c>
      <c r="D101" s="70"/>
      <c r="E101" s="70"/>
      <c r="F101" s="70"/>
      <c r="G101" s="70"/>
      <c r="H101" s="71"/>
      <c r="I101" s="73">
        <v>1.4999999999999999E-2</v>
      </c>
      <c r="J101" s="88">
        <f>TRUNC((I118*I101),2)</f>
        <v>48.59</v>
      </c>
      <c r="K101" s="31"/>
      <c r="L101" s="74" t="s">
        <v>177</v>
      </c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</row>
    <row r="102" spans="1:32" ht="15.75" customHeight="1" x14ac:dyDescent="0.25">
      <c r="A102" s="31"/>
      <c r="B102" s="33" t="s">
        <v>38</v>
      </c>
      <c r="C102" s="48" t="s">
        <v>178</v>
      </c>
      <c r="D102" s="70"/>
      <c r="E102" s="70"/>
      <c r="F102" s="70"/>
      <c r="G102" s="70"/>
      <c r="H102" s="71"/>
      <c r="I102" s="89"/>
      <c r="J102" s="88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</row>
    <row r="103" spans="1:32" ht="15.75" customHeight="1" x14ac:dyDescent="0.25">
      <c r="A103" s="6"/>
      <c r="B103" s="90" t="s">
        <v>179</v>
      </c>
      <c r="C103" s="91"/>
      <c r="D103" s="164" t="s">
        <v>180</v>
      </c>
      <c r="E103" s="92" t="s">
        <v>181</v>
      </c>
      <c r="F103" s="93"/>
      <c r="G103" s="93"/>
      <c r="H103" s="94"/>
      <c r="I103" s="73">
        <v>6.4999999999999997E-3</v>
      </c>
      <c r="J103" s="88">
        <f>TRUNC((((I118+J100+J101)/(1-(I107)))*I103),2)</f>
        <v>23.74</v>
      </c>
      <c r="K103" s="31"/>
      <c r="L103" s="95" t="s">
        <v>182</v>
      </c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</row>
    <row r="104" spans="1:32" ht="15.75" customHeight="1" x14ac:dyDescent="0.25">
      <c r="A104" s="6"/>
      <c r="B104" s="90" t="s">
        <v>183</v>
      </c>
      <c r="C104" s="91"/>
      <c r="D104" s="126"/>
      <c r="E104" s="92" t="s">
        <v>184</v>
      </c>
      <c r="F104" s="93"/>
      <c r="G104" s="93"/>
      <c r="H104" s="94"/>
      <c r="I104" s="96">
        <v>0.03</v>
      </c>
      <c r="J104" s="88">
        <f>TRUNC((((I118+J100+J101)/(1-(I107)))*I104),2)</f>
        <v>109.58</v>
      </c>
      <c r="K104" s="31"/>
      <c r="L104" s="95" t="s">
        <v>185</v>
      </c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</row>
    <row r="105" spans="1:32" ht="15.75" customHeight="1" x14ac:dyDescent="0.25">
      <c r="A105" s="6"/>
      <c r="B105" s="90" t="s">
        <v>186</v>
      </c>
      <c r="C105" s="91"/>
      <c r="D105" s="127"/>
      <c r="E105" s="92" t="s">
        <v>187</v>
      </c>
      <c r="F105" s="93"/>
      <c r="G105" s="93"/>
      <c r="H105" s="94"/>
      <c r="I105" s="96"/>
      <c r="J105" s="88">
        <f>TRUNC((((I118+J100+J101)/(1-(I107)))*I105),2)</f>
        <v>0</v>
      </c>
      <c r="K105" s="31"/>
      <c r="L105" s="95" t="s">
        <v>188</v>
      </c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</row>
    <row r="106" spans="1:32" ht="15.75" customHeight="1" x14ac:dyDescent="0.25">
      <c r="A106" s="6"/>
      <c r="B106" s="90" t="s">
        <v>189</v>
      </c>
      <c r="C106" s="91"/>
      <c r="D106" s="97" t="s">
        <v>190</v>
      </c>
      <c r="E106" s="92" t="s">
        <v>191</v>
      </c>
      <c r="F106" s="93"/>
      <c r="G106" s="93"/>
      <c r="H106" s="94"/>
      <c r="I106" s="73">
        <v>0.05</v>
      </c>
      <c r="J106" s="88">
        <f>TRUNC((((I118+J100+J101)/(1-(I107)))*I106),2)</f>
        <v>182.64</v>
      </c>
      <c r="K106" s="31"/>
      <c r="L106" s="95" t="s">
        <v>192</v>
      </c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</row>
    <row r="107" spans="1:32" ht="15.75" customHeight="1" x14ac:dyDescent="0.25">
      <c r="A107" s="6"/>
      <c r="B107" s="133" t="s">
        <v>113</v>
      </c>
      <c r="C107" s="129"/>
      <c r="D107" s="129"/>
      <c r="E107" s="129"/>
      <c r="F107" s="129"/>
      <c r="G107" s="129"/>
      <c r="H107" s="130"/>
      <c r="I107" s="98">
        <f>SUM(I103:I106)</f>
        <v>8.6499999999999994E-2</v>
      </c>
      <c r="J107" s="99">
        <f>TRUNC(SUM(J100:J106),2)</f>
        <v>413.14</v>
      </c>
      <c r="K107" s="31"/>
      <c r="L107" s="74" t="s">
        <v>193</v>
      </c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</row>
    <row r="108" spans="1:32" ht="45" customHeight="1" x14ac:dyDescent="0.25">
      <c r="A108" s="6"/>
      <c r="B108" s="140" t="s">
        <v>194</v>
      </c>
      <c r="C108" s="129"/>
      <c r="D108" s="129"/>
      <c r="E108" s="129"/>
      <c r="F108" s="129"/>
      <c r="G108" s="129"/>
      <c r="H108" s="129"/>
      <c r="I108" s="129"/>
      <c r="J108" s="130"/>
    </row>
    <row r="109" spans="1:32" ht="15.75" customHeight="1" x14ac:dyDescent="0.25">
      <c r="A109" s="6"/>
      <c r="B109" s="100"/>
      <c r="C109" s="100"/>
      <c r="D109" s="100"/>
      <c r="E109" s="100"/>
      <c r="F109" s="100"/>
      <c r="G109" s="100"/>
      <c r="H109" s="100"/>
      <c r="I109" s="100"/>
      <c r="J109" s="100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</row>
    <row r="110" spans="1:32" ht="15.75" customHeight="1" x14ac:dyDescent="0.25">
      <c r="A110" s="6"/>
      <c r="B110" s="143" t="s">
        <v>195</v>
      </c>
      <c r="C110" s="129"/>
      <c r="D110" s="129"/>
      <c r="E110" s="129"/>
      <c r="F110" s="129"/>
      <c r="G110" s="129"/>
      <c r="H110" s="129"/>
      <c r="I110" s="129"/>
      <c r="J110" s="130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</row>
    <row r="111" spans="1:32" ht="15.75" customHeight="1" x14ac:dyDescent="0.25">
      <c r="A111" s="6"/>
      <c r="B111" s="101"/>
      <c r="C111" s="101"/>
      <c r="D111" s="101"/>
      <c r="E111" s="101"/>
      <c r="F111" s="101"/>
      <c r="G111" s="101"/>
      <c r="H111" s="101"/>
      <c r="I111" s="101"/>
      <c r="J111" s="10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</row>
    <row r="112" spans="1:32" ht="15.75" customHeight="1" x14ac:dyDescent="0.25">
      <c r="A112" s="6"/>
      <c r="B112" s="162" t="s">
        <v>196</v>
      </c>
      <c r="C112" s="129"/>
      <c r="D112" s="129"/>
      <c r="E112" s="129"/>
      <c r="F112" s="129"/>
      <c r="G112" s="129"/>
      <c r="H112" s="130"/>
      <c r="I112" s="162" t="s">
        <v>62</v>
      </c>
      <c r="J112" s="130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</row>
    <row r="113" spans="1:32" ht="15.75" customHeight="1" x14ac:dyDescent="0.25">
      <c r="A113" s="6"/>
      <c r="B113" s="33" t="s">
        <v>32</v>
      </c>
      <c r="C113" s="48" t="s">
        <v>197</v>
      </c>
      <c r="D113" s="70"/>
      <c r="E113" s="70"/>
      <c r="F113" s="70"/>
      <c r="G113" s="70"/>
      <c r="H113" s="71"/>
      <c r="I113" s="144">
        <f>I32</f>
        <v>1520.02</v>
      </c>
      <c r="J113" s="130"/>
      <c r="K113" s="31"/>
      <c r="L113" s="74" t="s">
        <v>198</v>
      </c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</row>
    <row r="114" spans="1:32" ht="15.75" customHeight="1" x14ac:dyDescent="0.25">
      <c r="A114" s="6"/>
      <c r="B114" s="33" t="s">
        <v>35</v>
      </c>
      <c r="C114" s="48" t="s">
        <v>199</v>
      </c>
      <c r="D114" s="70"/>
      <c r="E114" s="70"/>
      <c r="F114" s="70"/>
      <c r="G114" s="70"/>
      <c r="H114" s="71"/>
      <c r="I114" s="144">
        <f>I73</f>
        <v>1487.53</v>
      </c>
      <c r="J114" s="130"/>
      <c r="K114" s="31"/>
      <c r="L114" s="74" t="s">
        <v>200</v>
      </c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</row>
    <row r="115" spans="1:32" ht="15.75" customHeight="1" x14ac:dyDescent="0.25">
      <c r="A115" s="6"/>
      <c r="B115" s="33" t="s">
        <v>38</v>
      </c>
      <c r="C115" s="48" t="s">
        <v>201</v>
      </c>
      <c r="D115" s="70"/>
      <c r="E115" s="70"/>
      <c r="F115" s="70"/>
      <c r="G115" s="70"/>
      <c r="H115" s="71"/>
      <c r="I115" s="144">
        <f>I81</f>
        <v>107.18</v>
      </c>
      <c r="J115" s="130"/>
      <c r="K115" s="31"/>
      <c r="L115" s="74" t="s">
        <v>202</v>
      </c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</row>
    <row r="116" spans="1:32" ht="15.75" customHeight="1" x14ac:dyDescent="0.25">
      <c r="A116" s="6"/>
      <c r="B116" s="33" t="s">
        <v>41</v>
      </c>
      <c r="C116" s="48" t="s">
        <v>203</v>
      </c>
      <c r="D116" s="70"/>
      <c r="E116" s="70"/>
      <c r="F116" s="70"/>
      <c r="G116" s="70"/>
      <c r="H116" s="71"/>
      <c r="I116" s="144">
        <f>J90</f>
        <v>39.479999999999997</v>
      </c>
      <c r="J116" s="130"/>
      <c r="K116" s="31"/>
      <c r="L116" s="74" t="s">
        <v>204</v>
      </c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</row>
    <row r="117" spans="1:32" ht="15.75" customHeight="1" x14ac:dyDescent="0.25">
      <c r="A117" s="6"/>
      <c r="B117" s="33" t="s">
        <v>101</v>
      </c>
      <c r="C117" s="48" t="s">
        <v>205</v>
      </c>
      <c r="D117" s="70"/>
      <c r="E117" s="70"/>
      <c r="F117" s="70"/>
      <c r="G117" s="70"/>
      <c r="H117" s="71"/>
      <c r="I117" s="144">
        <f>I96</f>
        <v>85.6</v>
      </c>
      <c r="J117" s="130"/>
      <c r="K117" s="31"/>
      <c r="L117" s="74" t="s">
        <v>206</v>
      </c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</row>
    <row r="118" spans="1:32" ht="15.75" customHeight="1" x14ac:dyDescent="0.25">
      <c r="A118" s="6"/>
      <c r="B118" s="133" t="s">
        <v>207</v>
      </c>
      <c r="C118" s="129"/>
      <c r="D118" s="129"/>
      <c r="E118" s="129"/>
      <c r="F118" s="129"/>
      <c r="G118" s="129"/>
      <c r="H118" s="130"/>
      <c r="I118" s="163">
        <f>TRUNC(SUM(I113:J117),2)</f>
        <v>3239.81</v>
      </c>
      <c r="J118" s="130"/>
      <c r="K118" s="31"/>
      <c r="L118" s="74" t="s">
        <v>208</v>
      </c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</row>
    <row r="119" spans="1:32" ht="15.75" customHeight="1" x14ac:dyDescent="0.25">
      <c r="A119" s="6"/>
      <c r="B119" s="33" t="s">
        <v>104</v>
      </c>
      <c r="C119" s="48" t="s">
        <v>209</v>
      </c>
      <c r="D119" s="70"/>
      <c r="E119" s="70"/>
      <c r="F119" s="70"/>
      <c r="G119" s="70"/>
      <c r="H119" s="71"/>
      <c r="I119" s="144">
        <f>J107</f>
        <v>413.14</v>
      </c>
      <c r="J119" s="130"/>
      <c r="K119" s="31"/>
      <c r="L119" s="74" t="s">
        <v>210</v>
      </c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</row>
    <row r="120" spans="1:32" ht="15.75" customHeight="1" x14ac:dyDescent="0.25">
      <c r="A120" s="6"/>
      <c r="B120" s="133" t="s">
        <v>211</v>
      </c>
      <c r="C120" s="129"/>
      <c r="D120" s="129"/>
      <c r="E120" s="129"/>
      <c r="F120" s="129"/>
      <c r="G120" s="129"/>
      <c r="H120" s="130"/>
      <c r="I120" s="163">
        <f>TRUNC((I118+I119),2)</f>
        <v>3652.95</v>
      </c>
      <c r="J120" s="130"/>
      <c r="K120" s="31"/>
      <c r="L120" s="74" t="s">
        <v>212</v>
      </c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</row>
    <row r="121" spans="1:32" ht="15.75" customHeight="1" x14ac:dyDescent="0.25">
      <c r="A121" s="6"/>
      <c r="B121" s="7"/>
      <c r="C121" s="6"/>
      <c r="D121" s="6"/>
      <c r="E121" s="6"/>
      <c r="F121" s="6"/>
      <c r="G121" s="6"/>
      <c r="H121" s="6"/>
      <c r="I121" s="6"/>
      <c r="J121" s="6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</row>
    <row r="122" spans="1:32" ht="15.75" customHeight="1" x14ac:dyDescent="0.25">
      <c r="A122" s="6"/>
      <c r="B122" s="7"/>
      <c r="C122" s="6"/>
      <c r="D122" s="6"/>
      <c r="E122" s="6"/>
      <c r="F122" s="6"/>
      <c r="G122" s="6"/>
      <c r="H122" s="6"/>
      <c r="I122" s="6"/>
      <c r="J122" s="6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</row>
    <row r="123" spans="1:32" ht="15.75" customHeight="1" x14ac:dyDescent="0.25">
      <c r="A123" s="102"/>
      <c r="B123" s="103"/>
      <c r="C123" s="102"/>
      <c r="D123" s="102"/>
      <c r="E123" s="102"/>
      <c r="F123" s="102"/>
      <c r="G123" s="102"/>
      <c r="H123" s="102"/>
      <c r="I123" s="102"/>
      <c r="J123" s="102"/>
      <c r="K123" s="104"/>
      <c r="L123" s="104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</row>
    <row r="124" spans="1:32" ht="15.75" customHeight="1" x14ac:dyDescent="0.25">
      <c r="A124" s="102"/>
      <c r="B124" s="103"/>
      <c r="C124" s="102"/>
      <c r="D124" s="102"/>
      <c r="E124" s="102"/>
      <c r="F124" s="102"/>
      <c r="G124" s="102"/>
      <c r="H124" s="102"/>
      <c r="I124" s="102"/>
      <c r="J124" s="102"/>
      <c r="K124" s="104"/>
      <c r="L124" s="104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</row>
    <row r="125" spans="1:32" ht="15.75" customHeight="1" x14ac:dyDescent="0.25">
      <c r="A125" s="102"/>
      <c r="B125" s="103"/>
      <c r="C125" s="102"/>
      <c r="D125" s="102"/>
      <c r="E125" s="102"/>
      <c r="F125" s="102"/>
      <c r="G125" s="102"/>
      <c r="H125" s="102"/>
      <c r="I125" s="102"/>
      <c r="J125" s="102"/>
      <c r="K125" s="104"/>
      <c r="L125" s="104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</row>
    <row r="126" spans="1:32" ht="15.75" customHeight="1" x14ac:dyDescent="0.25">
      <c r="A126" s="102"/>
      <c r="B126" s="103"/>
      <c r="C126" s="102"/>
      <c r="D126" s="102"/>
      <c r="E126" s="102"/>
      <c r="F126" s="102"/>
      <c r="G126" s="102"/>
      <c r="H126" s="102"/>
      <c r="I126" s="102"/>
      <c r="J126" s="102"/>
      <c r="K126" s="104"/>
      <c r="L126" s="104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</row>
    <row r="127" spans="1:32" ht="15.75" customHeight="1" x14ac:dyDescent="0.25">
      <c r="A127" s="102"/>
      <c r="B127" s="103"/>
      <c r="C127" s="102"/>
      <c r="D127" s="102"/>
      <c r="E127" s="102"/>
      <c r="F127" s="102"/>
      <c r="G127" s="102"/>
      <c r="H127" s="102"/>
      <c r="I127" s="102"/>
      <c r="J127" s="102"/>
      <c r="K127" s="104"/>
      <c r="L127" s="104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</row>
    <row r="128" spans="1:32" ht="15.75" customHeight="1" x14ac:dyDescent="0.25">
      <c r="A128" s="102"/>
      <c r="B128" s="103"/>
      <c r="C128" s="102"/>
      <c r="D128" s="102"/>
      <c r="E128" s="102"/>
      <c r="F128" s="102"/>
      <c r="G128" s="102"/>
      <c r="H128" s="102"/>
      <c r="I128" s="102"/>
      <c r="J128" s="102"/>
      <c r="K128" s="104"/>
      <c r="L128" s="104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</row>
    <row r="129" spans="1:32" ht="15.75" customHeight="1" x14ac:dyDescent="0.25">
      <c r="A129" s="102"/>
      <c r="B129" s="103"/>
      <c r="C129" s="102"/>
      <c r="D129" s="102"/>
      <c r="E129" s="102"/>
      <c r="F129" s="102"/>
      <c r="G129" s="102"/>
      <c r="H129" s="102"/>
      <c r="I129" s="102"/>
      <c r="J129" s="102"/>
      <c r="K129" s="104"/>
      <c r="L129" s="104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</row>
    <row r="130" spans="1:32" ht="15.75" customHeight="1" x14ac:dyDescent="0.25">
      <c r="A130" s="102"/>
      <c r="B130" s="103"/>
      <c r="C130" s="102"/>
      <c r="D130" s="102"/>
      <c r="E130" s="102"/>
      <c r="F130" s="102"/>
      <c r="G130" s="102"/>
      <c r="H130" s="102"/>
      <c r="I130" s="102"/>
      <c r="J130" s="102"/>
      <c r="K130" s="104"/>
      <c r="L130" s="104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</row>
    <row r="131" spans="1:32" ht="15.75" customHeight="1" x14ac:dyDescent="0.25">
      <c r="A131" s="102"/>
      <c r="B131" s="103"/>
      <c r="C131" s="102"/>
      <c r="D131" s="102"/>
      <c r="E131" s="102"/>
      <c r="F131" s="102"/>
      <c r="G131" s="102"/>
      <c r="H131" s="102"/>
      <c r="I131" s="102"/>
      <c r="J131" s="102"/>
      <c r="K131" s="104"/>
      <c r="L131" s="104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</row>
    <row r="132" spans="1:32" ht="15.75" customHeight="1" x14ac:dyDescent="0.25">
      <c r="A132" s="102"/>
      <c r="B132" s="103"/>
      <c r="C132" s="102"/>
      <c r="D132" s="102"/>
      <c r="E132" s="102"/>
      <c r="F132" s="102"/>
      <c r="G132" s="102"/>
      <c r="H132" s="102"/>
      <c r="I132" s="102"/>
      <c r="J132" s="102"/>
      <c r="K132" s="104"/>
      <c r="L132" s="104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</row>
    <row r="133" spans="1:32" ht="15.75" customHeight="1" x14ac:dyDescent="0.25">
      <c r="A133" s="102"/>
      <c r="B133" s="103"/>
      <c r="C133" s="102"/>
      <c r="D133" s="102"/>
      <c r="E133" s="102"/>
      <c r="F133" s="102"/>
      <c r="G133" s="102"/>
      <c r="H133" s="102"/>
      <c r="I133" s="102"/>
      <c r="J133" s="102"/>
      <c r="K133" s="104"/>
      <c r="L133" s="104"/>
      <c r="M133" s="105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</row>
    <row r="134" spans="1:32" ht="15.75" customHeight="1" x14ac:dyDescent="0.25">
      <c r="A134" s="102"/>
      <c r="B134" s="103"/>
      <c r="C134" s="102"/>
      <c r="D134" s="102"/>
      <c r="E134" s="102"/>
      <c r="F134" s="102"/>
      <c r="G134" s="102"/>
      <c r="H134" s="102"/>
      <c r="I134" s="102"/>
      <c r="J134" s="102"/>
      <c r="K134" s="104"/>
      <c r="L134" s="104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</row>
    <row r="135" spans="1:32" ht="15.75" customHeight="1" x14ac:dyDescent="0.25">
      <c r="A135" s="102"/>
      <c r="B135" s="103"/>
      <c r="C135" s="102"/>
      <c r="D135" s="102"/>
      <c r="E135" s="102"/>
      <c r="F135" s="102"/>
      <c r="G135" s="102"/>
      <c r="H135" s="102"/>
      <c r="I135" s="102"/>
      <c r="J135" s="102"/>
      <c r="K135" s="104"/>
      <c r="L135" s="104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</row>
    <row r="136" spans="1:32" ht="15.75" customHeight="1" x14ac:dyDescent="0.25">
      <c r="A136" s="102"/>
      <c r="B136" s="103"/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</row>
    <row r="137" spans="1:32" ht="15.75" customHeight="1" x14ac:dyDescent="0.25">
      <c r="A137" s="102"/>
      <c r="B137" s="103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</row>
    <row r="138" spans="1:32" ht="15.75" customHeight="1" x14ac:dyDescent="0.25">
      <c r="A138" s="102"/>
      <c r="B138" s="103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</row>
    <row r="139" spans="1:32" ht="15.75" customHeight="1" x14ac:dyDescent="0.25">
      <c r="A139" s="102"/>
      <c r="B139" s="103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</row>
    <row r="140" spans="1:32" ht="15.75" customHeight="1" x14ac:dyDescent="0.25">
      <c r="A140" s="102"/>
      <c r="B140" s="103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</row>
    <row r="141" spans="1:32" ht="15.75" customHeight="1" x14ac:dyDescent="0.25">
      <c r="A141" s="102"/>
      <c r="B141" s="103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</row>
    <row r="142" spans="1:32" ht="15.75" customHeight="1" x14ac:dyDescent="0.25">
      <c r="A142" s="102"/>
      <c r="B142" s="103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</row>
    <row r="143" spans="1:32" ht="15.75" customHeight="1" x14ac:dyDescent="0.25">
      <c r="A143" s="102"/>
      <c r="B143" s="103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</row>
    <row r="144" spans="1:32" ht="15.75" customHeight="1" x14ac:dyDescent="0.25">
      <c r="A144" s="102"/>
      <c r="B144" s="103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</row>
    <row r="145" spans="1:12" ht="15.75" customHeight="1" x14ac:dyDescent="0.25">
      <c r="A145" s="102"/>
      <c r="B145" s="103"/>
      <c r="C145" s="102"/>
      <c r="D145" s="102"/>
      <c r="E145" s="102"/>
      <c r="F145" s="102"/>
      <c r="G145" s="102"/>
      <c r="H145" s="102"/>
      <c r="I145" s="102"/>
      <c r="J145" s="102"/>
      <c r="K145" s="102"/>
      <c r="L145" s="102"/>
    </row>
    <row r="146" spans="1:12" ht="15.75" customHeight="1" x14ac:dyDescent="0.25">
      <c r="A146" s="102"/>
      <c r="B146" s="103"/>
      <c r="C146" s="102"/>
      <c r="D146" s="102"/>
      <c r="E146" s="102"/>
      <c r="F146" s="102"/>
      <c r="G146" s="102"/>
      <c r="H146" s="102"/>
      <c r="I146" s="102"/>
      <c r="J146" s="102"/>
      <c r="K146" s="102"/>
      <c r="L146" s="102"/>
    </row>
    <row r="147" spans="1:12" ht="15.75" customHeight="1" x14ac:dyDescent="0.25">
      <c r="A147" s="102"/>
      <c r="B147" s="103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</row>
    <row r="148" spans="1:12" ht="15.75" customHeight="1" x14ac:dyDescent="0.25">
      <c r="A148" s="102"/>
      <c r="B148" s="103"/>
      <c r="C148" s="102"/>
      <c r="D148" s="102"/>
      <c r="E148" s="102"/>
      <c r="F148" s="102"/>
      <c r="G148" s="102"/>
      <c r="H148" s="102"/>
      <c r="I148" s="102"/>
      <c r="J148" s="102"/>
      <c r="K148" s="102"/>
      <c r="L148" s="102"/>
    </row>
    <row r="149" spans="1:12" ht="15.75" customHeight="1" x14ac:dyDescent="0.25">
      <c r="A149" s="102"/>
      <c r="B149" s="103"/>
      <c r="C149" s="102"/>
      <c r="D149" s="102"/>
      <c r="E149" s="102"/>
      <c r="F149" s="102"/>
      <c r="G149" s="102"/>
      <c r="H149" s="102"/>
      <c r="I149" s="102"/>
      <c r="J149" s="102"/>
      <c r="K149" s="102"/>
      <c r="L149" s="102"/>
    </row>
    <row r="150" spans="1:12" ht="15.75" customHeight="1" x14ac:dyDescent="0.25">
      <c r="A150" s="102"/>
      <c r="B150" s="103"/>
      <c r="C150" s="102"/>
      <c r="D150" s="102"/>
      <c r="E150" s="102"/>
      <c r="F150" s="102"/>
      <c r="G150" s="102"/>
      <c r="H150" s="102"/>
      <c r="I150" s="102"/>
      <c r="J150" s="102"/>
      <c r="K150" s="102"/>
      <c r="L150" s="102"/>
    </row>
    <row r="151" spans="1:12" ht="15.75" customHeight="1" x14ac:dyDescent="0.25">
      <c r="A151" s="102"/>
      <c r="B151" s="103"/>
      <c r="C151" s="102"/>
      <c r="D151" s="102"/>
      <c r="E151" s="102"/>
      <c r="F151" s="102"/>
      <c r="G151" s="102"/>
      <c r="H151" s="102"/>
      <c r="I151" s="102"/>
      <c r="J151" s="102"/>
      <c r="K151" s="102"/>
      <c r="L151" s="102"/>
    </row>
    <row r="152" spans="1:12" ht="15.75" customHeight="1" x14ac:dyDescent="0.25">
      <c r="A152" s="102"/>
      <c r="B152" s="103"/>
      <c r="C152" s="102"/>
      <c r="D152" s="102"/>
      <c r="E152" s="102"/>
      <c r="F152" s="102"/>
      <c r="G152" s="102"/>
      <c r="H152" s="102"/>
      <c r="I152" s="102"/>
      <c r="J152" s="102"/>
      <c r="K152" s="102"/>
      <c r="L152" s="102"/>
    </row>
    <row r="153" spans="1:12" ht="15.75" customHeight="1" x14ac:dyDescent="0.25">
      <c r="A153" s="102"/>
      <c r="B153" s="103"/>
      <c r="C153" s="102"/>
      <c r="D153" s="102"/>
      <c r="E153" s="102"/>
      <c r="F153" s="102"/>
      <c r="G153" s="102"/>
      <c r="H153" s="102"/>
      <c r="I153" s="102"/>
      <c r="J153" s="102"/>
      <c r="K153" s="102"/>
      <c r="L153" s="102"/>
    </row>
    <row r="154" spans="1:12" ht="15.75" customHeight="1" x14ac:dyDescent="0.25">
      <c r="A154" s="102"/>
      <c r="B154" s="103"/>
      <c r="C154" s="102"/>
      <c r="D154" s="102"/>
      <c r="E154" s="102"/>
      <c r="F154" s="102"/>
      <c r="G154" s="102"/>
      <c r="H154" s="102"/>
      <c r="I154" s="102"/>
      <c r="J154" s="102"/>
      <c r="K154" s="102"/>
      <c r="L154" s="102"/>
    </row>
    <row r="155" spans="1:12" ht="15.75" customHeight="1" x14ac:dyDescent="0.25">
      <c r="A155" s="102"/>
      <c r="B155" s="103"/>
      <c r="C155" s="102"/>
      <c r="D155" s="102"/>
      <c r="E155" s="102"/>
      <c r="F155" s="102"/>
      <c r="G155" s="102"/>
      <c r="H155" s="102"/>
      <c r="I155" s="102"/>
      <c r="J155" s="102"/>
      <c r="K155" s="102"/>
      <c r="L155" s="102"/>
    </row>
    <row r="156" spans="1:12" ht="15.75" customHeight="1" x14ac:dyDescent="0.25">
      <c r="A156" s="102"/>
      <c r="B156" s="103"/>
      <c r="C156" s="102"/>
      <c r="D156" s="102"/>
      <c r="E156" s="102"/>
      <c r="F156" s="102"/>
      <c r="G156" s="102"/>
      <c r="H156" s="102"/>
      <c r="I156" s="102"/>
      <c r="J156" s="102"/>
      <c r="K156" s="102"/>
      <c r="L156" s="102"/>
    </row>
    <row r="157" spans="1:12" ht="15.75" customHeight="1" x14ac:dyDescent="0.25"/>
    <row r="158" spans="1:12" ht="15.75" customHeight="1" x14ac:dyDescent="0.25"/>
    <row r="159" spans="1:12" ht="15.75" customHeight="1" x14ac:dyDescent="0.25"/>
    <row r="160" spans="1:12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94">
    <mergeCell ref="C69:H69"/>
    <mergeCell ref="I69:J69"/>
    <mergeCell ref="I70:J70"/>
    <mergeCell ref="I71:J71"/>
    <mergeCell ref="I72:J72"/>
    <mergeCell ref="B73:H73"/>
    <mergeCell ref="I73:J73"/>
    <mergeCell ref="B75:J75"/>
    <mergeCell ref="C76:H76"/>
    <mergeCell ref="B81:H81"/>
    <mergeCell ref="I81:J81"/>
    <mergeCell ref="B83:J83"/>
    <mergeCell ref="B84:J84"/>
    <mergeCell ref="C85:H85"/>
    <mergeCell ref="B90:H90"/>
    <mergeCell ref="B92:J92"/>
    <mergeCell ref="C93:H93"/>
    <mergeCell ref="I93:J93"/>
    <mergeCell ref="I94:J94"/>
    <mergeCell ref="I95:J95"/>
    <mergeCell ref="I96:J96"/>
    <mergeCell ref="B96:H96"/>
    <mergeCell ref="B98:J98"/>
    <mergeCell ref="D103:D105"/>
    <mergeCell ref="B107:H107"/>
    <mergeCell ref="B108:J108"/>
    <mergeCell ref="B110:J110"/>
    <mergeCell ref="B112:H112"/>
    <mergeCell ref="I118:J118"/>
    <mergeCell ref="I119:J119"/>
    <mergeCell ref="B120:H120"/>
    <mergeCell ref="I120:J120"/>
    <mergeCell ref="I112:J112"/>
    <mergeCell ref="I113:J113"/>
    <mergeCell ref="I114:J114"/>
    <mergeCell ref="I115:J115"/>
    <mergeCell ref="I116:J116"/>
    <mergeCell ref="I117:J117"/>
    <mergeCell ref="B118:H118"/>
    <mergeCell ref="B2:J2"/>
    <mergeCell ref="D4:E4"/>
    <mergeCell ref="D5:E5"/>
    <mergeCell ref="B7:J7"/>
    <mergeCell ref="H9:J9"/>
    <mergeCell ref="H10:J10"/>
    <mergeCell ref="H11:J11"/>
    <mergeCell ref="H12:J12"/>
    <mergeCell ref="B14:J14"/>
    <mergeCell ref="B15:J15"/>
    <mergeCell ref="I16:J16"/>
    <mergeCell ref="D17:J17"/>
    <mergeCell ref="B19:J19"/>
    <mergeCell ref="B20:J20"/>
    <mergeCell ref="I28:J28"/>
    <mergeCell ref="I29:J29"/>
    <mergeCell ref="I30:J30"/>
    <mergeCell ref="I31:J31"/>
    <mergeCell ref="I21:J21"/>
    <mergeCell ref="I22:J22"/>
    <mergeCell ref="I23:J23"/>
    <mergeCell ref="I24:J24"/>
    <mergeCell ref="I25:J25"/>
    <mergeCell ref="B27:J27"/>
    <mergeCell ref="F29:G29"/>
    <mergeCell ref="B32:H32"/>
    <mergeCell ref="I32:J32"/>
    <mergeCell ref="B34:J34"/>
    <mergeCell ref="B35:J35"/>
    <mergeCell ref="C36:H36"/>
    <mergeCell ref="B39:H39"/>
    <mergeCell ref="I39:J39"/>
    <mergeCell ref="B40:J40"/>
    <mergeCell ref="B42:J42"/>
    <mergeCell ref="C43:H43"/>
    <mergeCell ref="D44:E44"/>
    <mergeCell ref="C46:D46"/>
    <mergeCell ref="B52:H52"/>
    <mergeCell ref="B53:J53"/>
    <mergeCell ref="C61:H61"/>
    <mergeCell ref="I61:J61"/>
    <mergeCell ref="I57:J58"/>
    <mergeCell ref="I59:J60"/>
    <mergeCell ref="B55:J55"/>
    <mergeCell ref="C56:H56"/>
    <mergeCell ref="I56:J56"/>
    <mergeCell ref="B57:B58"/>
    <mergeCell ref="C57:C58"/>
    <mergeCell ref="B59:B60"/>
    <mergeCell ref="C59:C60"/>
    <mergeCell ref="C62:H62"/>
    <mergeCell ref="I62:J62"/>
    <mergeCell ref="B63:H63"/>
    <mergeCell ref="I63:J63"/>
    <mergeCell ref="B67:J67"/>
  </mergeCells>
  <pageMargins left="0.51180555555555596" right="0.51180555555555596" top="0.78680555555555598" bottom="0.78680555555555598" header="0" footer="0"/>
  <pageSetup paperSize="9" orientation="portrait"/>
  <rowBreaks count="1" manualBreakCount="1">
    <brk id="65" man="1"/>
  </rowBrea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17</vt:i4>
      </vt:variant>
    </vt:vector>
  </HeadingPairs>
  <TitlesOfParts>
    <vt:vector size="17" baseType="lpstr">
      <vt:lpstr>PLANILHA RESUMO</vt:lpstr>
      <vt:lpstr>AUX. MANUT. PREDIAL</vt:lpstr>
      <vt:lpstr>CONTÍNUO</vt:lpstr>
      <vt:lpstr>COPEIRO</vt:lpstr>
      <vt:lpstr>ELETRICISTA DE INSTALAÇÕES</vt:lpstr>
      <vt:lpstr>MOTORISTA CATEGORIA D</vt:lpstr>
      <vt:lpstr>OPERADOR DE MÍDIA AUDIOVISUAL</vt:lpstr>
      <vt:lpstr>PEDREIRO</vt:lpstr>
      <vt:lpstr>PORTEIRO</vt:lpstr>
      <vt:lpstr>UNIF_EQUIP - AUX.MAN.PREDIAL</vt:lpstr>
      <vt:lpstr>UNIF_EQUIP - CONTÍNUO</vt:lpstr>
      <vt:lpstr>UNIF_EQUIP - COPEIRO</vt:lpstr>
      <vt:lpstr>UNIF_EQUIP - ELETRIC. DE INST.</vt:lpstr>
      <vt:lpstr>UNIF_EQUIP - MOTOR. CATEGORIA D</vt:lpstr>
      <vt:lpstr>UNIF_EQUIP - OPER. MÍDIA AUDIOV</vt:lpstr>
      <vt:lpstr>UNIF_EQUIP - PEDREIRO</vt:lpstr>
      <vt:lpstr>UNIF_EQUIP - PORTEIRO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Joseane Salles Valero</dc:creator>
  <cp:lastModifiedBy>DIRETORIA</cp:lastModifiedBy>
  <dcterms:created xsi:type="dcterms:W3CDTF">2016-06-22T19:00:00Z</dcterms:created>
  <dcterms:modified xsi:type="dcterms:W3CDTF">2025-11-10T16:33:51Z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KSOProductBuildVer">
    <vt:lpwstr>1046-12.2.0.22549</vt:lpwstr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  <property fmtid="{D5CDD505-2E9C-101B-9397-08002B2CF9AE}" pid="7" name="ICV">
    <vt:lpwstr>4550596BAF2A48868AA244DABD3A008F</vt:lpwstr>
  </property>
</Properties>
</file>